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798" firstSheet="1" activeTab="2"/>
  </bookViews>
  <sheets>
    <sheet name="1 вариант -40т.р" sheetId="1" state="hidden" r:id="rId1"/>
    <sheet name="Приложение № 1" sheetId="3" r:id="rId2"/>
    <sheet name="Приложение № 2" sheetId="4" r:id="rId3"/>
  </sheets>
  <definedNames>
    <definedName name="_xlnm.Print_Area" localSheetId="1">'Приложение № 1'!$A$1:$P$40</definedName>
  </definedNames>
  <calcPr calcId="152511"/>
</workbook>
</file>

<file path=xl/calcChain.xml><?xml version="1.0" encoding="utf-8"?>
<calcChain xmlns="http://schemas.openxmlformats.org/spreadsheetml/2006/main">
  <c r="B2" i="4" l="1"/>
  <c r="B2" i="3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" i="1"/>
  <c r="Y47" i="1"/>
  <c r="Y21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" i="1"/>
  <c r="X48" i="1"/>
  <c r="X47" i="1"/>
  <c r="Q22" i="1"/>
  <c r="R22" i="1" s="1"/>
  <c r="X21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4" i="1"/>
  <c r="Q5" i="1"/>
  <c r="R5" i="1" s="1"/>
  <c r="Q9" i="1"/>
  <c r="R9" i="1" s="1"/>
  <c r="Q13" i="1"/>
  <c r="R13" i="1" s="1"/>
  <c r="Q17" i="1"/>
  <c r="R17" i="1" s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" i="1"/>
  <c r="P35" i="1"/>
  <c r="P23" i="1"/>
  <c r="P24" i="1"/>
  <c r="Q24" i="1" s="1"/>
  <c r="R24" i="1" s="1"/>
  <c r="P25" i="1"/>
  <c r="Q25" i="1" s="1"/>
  <c r="R25" i="1" s="1"/>
  <c r="P26" i="1"/>
  <c r="P27" i="1"/>
  <c r="P28" i="1"/>
  <c r="Q28" i="1" s="1"/>
  <c r="R28" i="1" s="1"/>
  <c r="P29" i="1"/>
  <c r="Q29" i="1" s="1"/>
  <c r="R29" i="1" s="1"/>
  <c r="P30" i="1"/>
  <c r="P31" i="1"/>
  <c r="P32" i="1"/>
  <c r="Q32" i="1" s="1"/>
  <c r="R32" i="1" s="1"/>
  <c r="P33" i="1"/>
  <c r="Q33" i="1" s="1"/>
  <c r="R33" i="1" s="1"/>
  <c r="P34" i="1"/>
  <c r="P36" i="1"/>
  <c r="Q36" i="1" s="1"/>
  <c r="R36" i="1" s="1"/>
  <c r="P37" i="1"/>
  <c r="Q37" i="1" s="1"/>
  <c r="R37" i="1" s="1"/>
  <c r="P38" i="1"/>
  <c r="P39" i="1"/>
  <c r="P40" i="1"/>
  <c r="Q40" i="1" s="1"/>
  <c r="R40" i="1" s="1"/>
  <c r="P41" i="1"/>
  <c r="Q41" i="1" s="1"/>
  <c r="R41" i="1" s="1"/>
  <c r="P42" i="1"/>
  <c r="P43" i="1"/>
  <c r="P44" i="1"/>
  <c r="Q44" i="1" s="1"/>
  <c r="R44" i="1" s="1"/>
  <c r="P45" i="1"/>
  <c r="Q45" i="1" s="1"/>
  <c r="R45" i="1" s="1"/>
  <c r="P5" i="1"/>
  <c r="P6" i="1"/>
  <c r="P7" i="1"/>
  <c r="Q7" i="1" s="1"/>
  <c r="R7" i="1" s="1"/>
  <c r="P8" i="1"/>
  <c r="Q8" i="1" s="1"/>
  <c r="R8" i="1" s="1"/>
  <c r="P9" i="1"/>
  <c r="P10" i="1"/>
  <c r="P11" i="1"/>
  <c r="Q11" i="1" s="1"/>
  <c r="R11" i="1" s="1"/>
  <c r="P12" i="1"/>
  <c r="Q12" i="1" s="1"/>
  <c r="R12" i="1" s="1"/>
  <c r="P13" i="1"/>
  <c r="P14" i="1"/>
  <c r="Q14" i="1" s="1"/>
  <c r="R14" i="1" s="1"/>
  <c r="P15" i="1"/>
  <c r="Q15" i="1" s="1"/>
  <c r="R15" i="1" s="1"/>
  <c r="P16" i="1"/>
  <c r="Q16" i="1" s="1"/>
  <c r="R16" i="1" s="1"/>
  <c r="P17" i="1"/>
  <c r="P18" i="1"/>
  <c r="P19" i="1"/>
  <c r="Q19" i="1" s="1"/>
  <c r="R19" i="1" s="1"/>
  <c r="P20" i="1"/>
  <c r="Q20" i="1" s="1"/>
  <c r="R20" i="1" s="1"/>
  <c r="Q43" i="1" l="1"/>
  <c r="R43" i="1" s="1"/>
  <c r="H43" i="1" s="1"/>
  <c r="S43" i="1" s="1"/>
  <c r="U43" i="1" s="1"/>
  <c r="Q39" i="1"/>
  <c r="R39" i="1" s="1"/>
  <c r="H39" i="1" s="1"/>
  <c r="S39" i="1" s="1"/>
  <c r="U39" i="1" s="1"/>
  <c r="Q27" i="1"/>
  <c r="R27" i="1" s="1"/>
  <c r="H27" i="1" s="1"/>
  <c r="S27" i="1" s="1"/>
  <c r="U27" i="1" s="1"/>
  <c r="Q31" i="1"/>
  <c r="R31" i="1" s="1"/>
  <c r="H31" i="1" s="1"/>
  <c r="S31" i="1" s="1"/>
  <c r="U31" i="1" s="1"/>
  <c r="Q23" i="1"/>
  <c r="R23" i="1" s="1"/>
  <c r="H23" i="1" s="1"/>
  <c r="S23" i="1" s="1"/>
  <c r="U23" i="1" s="1"/>
  <c r="O46" i="1"/>
  <c r="H34" i="1"/>
  <c r="S34" i="1" s="1"/>
  <c r="U34" i="1" s="1"/>
  <c r="H19" i="1"/>
  <c r="S19" i="1" s="1"/>
  <c r="U19" i="1" s="1"/>
  <c r="H15" i="1"/>
  <c r="S15" i="1" s="1"/>
  <c r="U15" i="1" s="1"/>
  <c r="H11" i="1"/>
  <c r="S11" i="1" s="1"/>
  <c r="U11" i="1" s="1"/>
  <c r="H7" i="1"/>
  <c r="S7" i="1" s="1"/>
  <c r="U7" i="1" s="1"/>
  <c r="H45" i="1"/>
  <c r="S45" i="1" s="1"/>
  <c r="U45" i="1" s="1"/>
  <c r="H41" i="1"/>
  <c r="S41" i="1" s="1"/>
  <c r="U41" i="1" s="1"/>
  <c r="H37" i="1"/>
  <c r="S37" i="1" s="1"/>
  <c r="U37" i="1" s="1"/>
  <c r="H33" i="1"/>
  <c r="S33" i="1" s="1"/>
  <c r="U33" i="1" s="1"/>
  <c r="H29" i="1"/>
  <c r="S29" i="1" s="1"/>
  <c r="U29" i="1" s="1"/>
  <c r="H25" i="1"/>
  <c r="S25" i="1" s="1"/>
  <c r="U25" i="1" s="1"/>
  <c r="Q18" i="1"/>
  <c r="R18" i="1" s="1"/>
  <c r="H18" i="1" s="1"/>
  <c r="S18" i="1" s="1"/>
  <c r="U18" i="1" s="1"/>
  <c r="Q10" i="1"/>
  <c r="R10" i="1" s="1"/>
  <c r="H10" i="1" s="1"/>
  <c r="S10" i="1" s="1"/>
  <c r="U10" i="1" s="1"/>
  <c r="Q6" i="1"/>
  <c r="R6" i="1" s="1"/>
  <c r="H6" i="1" s="1"/>
  <c r="S6" i="1" s="1"/>
  <c r="U6" i="1" s="1"/>
  <c r="H14" i="1"/>
  <c r="S14" i="1" s="1"/>
  <c r="U14" i="1" s="1"/>
  <c r="Q35" i="1"/>
  <c r="R35" i="1" s="1"/>
  <c r="H35" i="1" s="1"/>
  <c r="S35" i="1" s="1"/>
  <c r="U35" i="1" s="1"/>
  <c r="O21" i="1"/>
  <c r="H17" i="1"/>
  <c r="S17" i="1" s="1"/>
  <c r="U17" i="1" s="1"/>
  <c r="H13" i="1"/>
  <c r="S13" i="1" s="1"/>
  <c r="U13" i="1" s="1"/>
  <c r="H9" i="1"/>
  <c r="S9" i="1" s="1"/>
  <c r="U9" i="1" s="1"/>
  <c r="H5" i="1"/>
  <c r="S5" i="1" s="1"/>
  <c r="U5" i="1" s="1"/>
  <c r="Q42" i="1"/>
  <c r="R42" i="1" s="1"/>
  <c r="H42" i="1" s="1"/>
  <c r="S42" i="1" s="1"/>
  <c r="U42" i="1" s="1"/>
  <c r="Q38" i="1"/>
  <c r="R38" i="1" s="1"/>
  <c r="H38" i="1" s="1"/>
  <c r="S38" i="1" s="1"/>
  <c r="U38" i="1" s="1"/>
  <c r="Q34" i="1"/>
  <c r="R34" i="1" s="1"/>
  <c r="Q30" i="1"/>
  <c r="R30" i="1" s="1"/>
  <c r="H30" i="1" s="1"/>
  <c r="S30" i="1" s="1"/>
  <c r="U30" i="1" s="1"/>
  <c r="Q26" i="1"/>
  <c r="R26" i="1" s="1"/>
  <c r="H26" i="1" s="1"/>
  <c r="S26" i="1" s="1"/>
  <c r="U26" i="1" s="1"/>
  <c r="H20" i="1"/>
  <c r="S20" i="1" s="1"/>
  <c r="U20" i="1" s="1"/>
  <c r="H16" i="1"/>
  <c r="S16" i="1" s="1"/>
  <c r="U16" i="1" s="1"/>
  <c r="H12" i="1"/>
  <c r="S12" i="1" s="1"/>
  <c r="U12" i="1" s="1"/>
  <c r="H8" i="1"/>
  <c r="S8" i="1" s="1"/>
  <c r="U8" i="1" s="1"/>
  <c r="H44" i="1"/>
  <c r="S44" i="1" s="1"/>
  <c r="U44" i="1" s="1"/>
  <c r="H40" i="1"/>
  <c r="S40" i="1" s="1"/>
  <c r="U40" i="1" s="1"/>
  <c r="H36" i="1"/>
  <c r="S36" i="1" s="1"/>
  <c r="U36" i="1" s="1"/>
  <c r="H32" i="1"/>
  <c r="S32" i="1" s="1"/>
  <c r="U32" i="1" s="1"/>
  <c r="H28" i="1"/>
  <c r="S28" i="1" s="1"/>
  <c r="U28" i="1" s="1"/>
  <c r="H24" i="1"/>
  <c r="S24" i="1" s="1"/>
  <c r="U24" i="1" s="1"/>
  <c r="O47" i="1"/>
  <c r="P4" i="1"/>
  <c r="P22" i="1"/>
  <c r="H22" i="1" s="1"/>
  <c r="S22" i="1" s="1"/>
  <c r="U22" i="1" s="1"/>
  <c r="V22" i="1" s="1"/>
  <c r="X22" i="1" s="1"/>
  <c r="X46" i="1" s="1"/>
  <c r="Q4" i="1" l="1"/>
  <c r="R4" i="1" s="1"/>
  <c r="H4" i="1" s="1"/>
  <c r="S4" i="1" s="1"/>
  <c r="U4" i="1" s="1"/>
  <c r="C21" i="1" l="1"/>
  <c r="C47" i="1" s="1"/>
  <c r="C46" i="1"/>
</calcChain>
</file>

<file path=xl/sharedStrings.xml><?xml version="1.0" encoding="utf-8"?>
<sst xmlns="http://schemas.openxmlformats.org/spreadsheetml/2006/main" count="197" uniqueCount="101">
  <si>
    <t>Наименование МО</t>
  </si>
  <si>
    <t>Код МО</t>
  </si>
  <si>
    <t>ФГБУ СибФНКЦ ФМБА России</t>
  </si>
  <si>
    <t>ОГАУЗ "Детская больница № 1"</t>
  </si>
  <si>
    <t>ОГАУЗ "Детская городская больница № 2"</t>
  </si>
  <si>
    <t>ОГАУЗ "Родильный дом № 1"</t>
  </si>
  <si>
    <t>ОГАУЗ "Родильный дом им. Н.А. Семашко"</t>
  </si>
  <si>
    <t>ОГАУЗ "МСЧ "Строитель"</t>
  </si>
  <si>
    <t>ОГБУЗ "Медико-санитарная часть № 2"</t>
  </si>
  <si>
    <t>ОГАУЗ "ГКБ №3 им. Б.И. Альперовича"</t>
  </si>
  <si>
    <t>ОГАУЗ "Больница № 2"</t>
  </si>
  <si>
    <t>ОГАУЗ "Поликлиника № 4"</t>
  </si>
  <si>
    <t>ОГАУЗ "Поликлиника № 10"</t>
  </si>
  <si>
    <t>ОГАУЗ "Александровская РБ"</t>
  </si>
  <si>
    <t>ОГБУЗ "Асиновская РБ"</t>
  </si>
  <si>
    <t>ОГБУЗ "Бакчарская РБ"</t>
  </si>
  <si>
    <t>ОГБУЗ "Каргасокская РБ"</t>
  </si>
  <si>
    <t>ОГАУЗ "Колпашевская РБ"</t>
  </si>
  <si>
    <t>ОГАУЗ "Кривошеинская РБ"</t>
  </si>
  <si>
    <t>ОГБУЗ "Молчановская РБ"</t>
  </si>
  <si>
    <t>ОГБУЗ "Первомайская РБ"</t>
  </si>
  <si>
    <t>ОГАУЗ "Светленская РБ"</t>
  </si>
  <si>
    <t>ОГБУЗ "Лоскутовская РП"</t>
  </si>
  <si>
    <t>ОГБУЗ "Чаинская РБ"</t>
  </si>
  <si>
    <t>ОГАУЗ "Шегарская РБ"</t>
  </si>
  <si>
    <t>Прикрепление на 01.11.2023 - по средней</t>
  </si>
  <si>
    <t>ОГАУЗ "Межвузовская поликлиника"</t>
  </si>
  <si>
    <t>ОГАУЗ "Роддом № 4"</t>
  </si>
  <si>
    <t>ОГАУЗ "Поликлиника № 1"</t>
  </si>
  <si>
    <t>ФГБОУ ВО СибГМУ Минздрава России</t>
  </si>
  <si>
    <t>ФКУЗ "МСЧ МВД России по Томской области"</t>
  </si>
  <si>
    <t>ООО "ЦСМ"</t>
  </si>
  <si>
    <t>ООО "СибМедЦентр"</t>
  </si>
  <si>
    <t>ООО "ЦКБ"</t>
  </si>
  <si>
    <t>ООО "Сантэ"</t>
  </si>
  <si>
    <t>Итого неполный тариф</t>
  </si>
  <si>
    <t>ОГБУЗ "Верхнекетская РБ"</t>
  </si>
  <si>
    <t>ОГБУЗ "Зырянская РБ"</t>
  </si>
  <si>
    <t>ОГАУЗ "Кожевниковская РБ"</t>
  </si>
  <si>
    <t>ОГАУЗ "Моряковская УБ им.В.С.Демьянова"</t>
  </si>
  <si>
    <t>ОГБУЗ "Парабельская РБ"</t>
  </si>
  <si>
    <t>ОГАУЗ "Стрежевская ГБ"</t>
  </si>
  <si>
    <t>ОГАУЗ "Томская РБ"</t>
  </si>
  <si>
    <t>ОГБУЗ "Тегульдетская РБ"</t>
  </si>
  <si>
    <t>ОГАУЗ "Поликлиника ТНЦ СО РАН"</t>
  </si>
  <si>
    <t>Итого полный тариф</t>
  </si>
  <si>
    <t>ВСЕГО:</t>
  </si>
  <si>
    <t xml:space="preserve">Базовый подушевой норматив  на одно застрахованное прикрепившееся лицо (руб. в месяц)  </t>
  </si>
  <si>
    <t xml:space="preserve">Коэффициент  половозрастного состава </t>
  </si>
  <si>
    <t>Коэффициент  уровня расходов медицинских организаций</t>
  </si>
  <si>
    <r>
      <t>Коэффициент достижения целевых показателей уровня заработной платы медиицнских работников, предусмотренного "Дорожными картами" развития здравоохранения в ТО_</t>
    </r>
    <r>
      <rPr>
        <b/>
        <sz val="10"/>
        <color rgb="FFFF0000"/>
        <rFont val="Times New Roman"/>
        <family val="1"/>
        <charset val="204"/>
      </rPr>
      <t>БЕЗ МБТ</t>
    </r>
  </si>
  <si>
    <t>Коэффициент дифференциации на прикрепившихся к медицинской организации лиц с учетом  наличия подразделений, расположенных 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на оплату труда персонала</t>
  </si>
  <si>
    <t>Коэффициент дифференциации по территориям оказания медицинской организации</t>
  </si>
  <si>
    <t xml:space="preserve">Месячный дифференцированный подушевой норматив финансирования МО  на одно застрахованное прикрепившееся лицо, руб. в месяц </t>
  </si>
  <si>
    <t>ДС от 29.11.2023</t>
  </si>
  <si>
    <t>Поправочный коэффициент</t>
  </si>
  <si>
    <t xml:space="preserve">Фактический месячный дифференцированный подушевой норматив финансирования МО  на одно застрахованное прикрепившееся лицо, руб. в месяц </t>
  </si>
  <si>
    <t xml:space="preserve">Месячный дифференцированный подушевой норматив финансирования поликлиники на одно застрахованное прикрепившееся лицо  на выплаты за достижение целевых значений показателей результативности деятельности, руб. в месяц              </t>
  </si>
  <si>
    <t>Распределение МБТ, тыс. рублей</t>
  </si>
  <si>
    <t>Расчетный тариф на МБТ</t>
  </si>
  <si>
    <t>Расчетный коэффициент на ЗП_МБТ</t>
  </si>
  <si>
    <t>Тарифы с 01.11.2023 - Комиссия декабрь</t>
  </si>
  <si>
    <t>Расчетный тариф АПП+МБТ</t>
  </si>
  <si>
    <t xml:space="preserve">Фактический месячный дифференцированный подушевой норматив финансирования МО  на одно застрахованное прикрепившееся лицо для сохранения в 2023 году целевых показателей оплаты труда отдельных категорий медицинских работников, определенных Указом Президента РФ, руб. в месяц </t>
  </si>
  <si>
    <r>
      <t xml:space="preserve">Коэффициент достижения целевых показателей уровня заработной платы медиицнских работников </t>
    </r>
    <r>
      <rPr>
        <b/>
        <sz val="10"/>
        <color rgb="FFFF0000"/>
        <rFont val="Times New Roman"/>
        <family val="1"/>
        <charset val="204"/>
      </rPr>
      <t>для сохранения в 2023 году целевых показателей оплаты труда отдельных категорий медицинских работников, определенных Указом Президента РФ</t>
    </r>
  </si>
  <si>
    <t>Корректировка в фин.план</t>
  </si>
  <si>
    <t>Отклонение от сумм к распределению</t>
  </si>
  <si>
    <t>Отклонение тариф АПП</t>
  </si>
  <si>
    <t>к Тарифному соглашению</t>
  </si>
  <si>
    <t xml:space="preserve">на оплату медицинской помощи </t>
  </si>
  <si>
    <t xml:space="preserve">по ОМС на территории Томской области на 2023 год </t>
  </si>
  <si>
    <t>от 31.01.2023</t>
  </si>
  <si>
    <t>Приложение № 5</t>
  </si>
  <si>
    <t>к  Тарифному соглашению</t>
  </si>
  <si>
    <t>на оплату медицинской помощи</t>
  </si>
  <si>
    <t>по ОМС на территории Томской области на 2023 год</t>
  </si>
  <si>
    <t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Томской области, с учетом показателей результативности деятельности медицинской организации (включая показатели объема медицинской помощи)</t>
  </si>
  <si>
    <t>Медицинские организации</t>
  </si>
  <si>
    <t>Коэффициент достижения целевых показателей уровня заработной платы медиицнских работников, предусмотренного "Дорожными картами" развития здравоохранения в ТО</t>
  </si>
  <si>
    <t>Диапазон численности прикрепленного населения к медицинским организациям, расположенных в сельской местности, отдаленных территориях, поселках городского типа и малых городах с численностью населения до 50 тысяч человек</t>
  </si>
  <si>
    <t>свыше 20,0 тыс. человек</t>
  </si>
  <si>
    <t>до 20,0 тыс. человек</t>
  </si>
  <si>
    <t>к Дополнительному соглашению № 11</t>
  </si>
  <si>
    <t>Коэффициент сохранения в 2023 году целевых показателей оплаты труда отдельных категорий медицинских работников, определенных Указом Президента Российской Федерации от 07.05.2012 № 597</t>
  </si>
  <si>
    <t>в том числе</t>
  </si>
  <si>
    <t>фактический месячный дифференцированный подушевой норматив финансирования за счет средств межбюджетного трансферта, утвержденных распоряжение Правительства РФ от 23.11.2023 № 3308-р</t>
  </si>
  <si>
    <t>Приложение № 38</t>
  </si>
  <si>
    <t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помощи, с учетом показателей результативности деятельности медицинской организации (включая показатели объема медицинской помощи)</t>
  </si>
  <si>
    <t xml:space="preserve">Месячный дифференцированный подушевой норматив финансирования МО на медицинскую помощь, оказываемую в стационарных условиях,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</si>
  <si>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 на медицинскую помощь, оказываемую в условиях дневного стационара,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</si>
  <si>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 , на одно застрахованное прикрепившееся лицо, включая оплату медицинской помощи по всем видам и условиям руб. в месяц                    </t>
  </si>
  <si>
    <t xml:space="preserve">Месячный дифференцированный подушевой норматив финансирования поликлиники на одно застрахованное прикрепившееся лицо  на выплаты за достижение целевых значений показателей результативности деятельности, руб. в месяц                   </t>
  </si>
  <si>
    <t>ОГБУЗ "Молчановская районная больница"</t>
  </si>
  <si>
    <t>7а</t>
  </si>
  <si>
    <t xml:space="preserve">Месячный дифференцированный подушевой норматив финансирования МО  на одно застрахованное прикрепившееся лицо, руб. в месяц (гр.9=гр2*гр.3*гр.4*гр.5*гр.6*гр.7*гр.8)                    </t>
  </si>
  <si>
    <t xml:space="preserve">Фактический месячный дифференцированный подушевой норматив финансирования МО  на одно застрахованное прикрепившееся лицо, руб. в месяц (гр.11=г9*гр.10)                    </t>
  </si>
  <si>
    <t>от 19.12.2023</t>
  </si>
  <si>
    <t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помощи, с учетом показателей результативности деятельности медицинской организации (включая показатели объема медицинской помощи), с 01.11.2023 по 30.11.2023</t>
  </si>
  <si>
    <t xml:space="preserve">Месячный дифференцированный подушевой норматив финансирования МО  на одно застрахованное прикрепившееся лицо, руб. в месяц (гр.8=гр2*гр.3*гр.4*гр.5*гр.6*гр.7*гр.8)                    </t>
  </si>
  <si>
    <t xml:space="preserve">Фактический месячный дифференцированный подушевой норматив финансирования МО  на одно застрахованное прикрепившееся лицо, руб. в месяц (гр.11=гр9*гр.10)                    </t>
  </si>
  <si>
    <t xml:space="preserve"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Томской области, с учетом показателей результативности деятельности медицинской организации (включая показатели объема медицинской помощи), с 01.11.2023 по 30.11.2023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</si>
</sst>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"/>
    <numFmt numFmtId="165" formatCode="#,##0.000"/>
    <numFmt numFmtId="166" formatCode="#,##0.00_ ;[Red]\-#,##0.00\ "/>
    <numFmt numFmtId="167" formatCode="0.000"/>
    <numFmt numFmtId="168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1" fillId="0" borderId="0"/>
    <xf numFmtId="0" fontId="16" fillId="0" borderId="0">
      <alignment vertical="top"/>
    </xf>
    <xf numFmtId="0" fontId="1" fillId="0" borderId="0"/>
    <xf numFmtId="0" fontId="17" fillId="0" borderId="0"/>
    <xf numFmtId="0" fontId="10" fillId="0" borderId="0"/>
    <xf numFmtId="0" fontId="1" fillId="0" borderId="0"/>
  </cellStyleXfs>
  <cellXfs count="1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3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/>
    <xf numFmtId="4" fontId="3" fillId="2" borderId="1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/>
    <xf numFmtId="3" fontId="6" fillId="4" borderId="1" xfId="0" applyNumberFormat="1" applyFont="1" applyFill="1" applyBorder="1"/>
    <xf numFmtId="0" fontId="7" fillId="4" borderId="1" xfId="0" applyFont="1" applyFill="1" applyBorder="1"/>
    <xf numFmtId="0" fontId="7" fillId="4" borderId="0" xfId="0" applyFont="1" applyFill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4" borderId="0" xfId="0" applyFont="1" applyFill="1"/>
    <xf numFmtId="164" fontId="3" fillId="0" borderId="1" xfId="0" applyNumberFormat="1" applyFont="1" applyBorder="1"/>
    <xf numFmtId="164" fontId="3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0" borderId="1" xfId="0" applyNumberFormat="1" applyFont="1" applyBorder="1"/>
    <xf numFmtId="4" fontId="3" fillId="0" borderId="1" xfId="0" applyNumberFormat="1" applyFont="1" applyBorder="1"/>
    <xf numFmtId="165" fontId="3" fillId="0" borderId="0" xfId="0" applyNumberFormat="1" applyFont="1"/>
    <xf numFmtId="165" fontId="3" fillId="2" borderId="1" xfId="1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/>
    <xf numFmtId="165" fontId="3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4" fontId="7" fillId="4" borderId="1" xfId="0" applyNumberFormat="1" applyFont="1" applyFill="1" applyBorder="1"/>
    <xf numFmtId="4" fontId="3" fillId="4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/>
    <xf numFmtId="4" fontId="4" fillId="0" borderId="1" xfId="0" applyNumberFormat="1" applyFont="1" applyBorder="1"/>
    <xf numFmtId="0" fontId="4" fillId="7" borderId="3" xfId="0" applyFont="1" applyFill="1" applyBorder="1" applyAlignment="1">
      <alignment horizontal="center" vertical="center" wrapText="1"/>
    </xf>
    <xf numFmtId="4" fontId="3" fillId="0" borderId="3" xfId="0" applyNumberFormat="1" applyFont="1" applyBorder="1"/>
    <xf numFmtId="4" fontId="6" fillId="4" borderId="3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/>
    <xf numFmtId="4" fontId="6" fillId="5" borderId="1" xfId="0" applyNumberFormat="1" applyFont="1" applyFill="1" applyBorder="1"/>
    <xf numFmtId="166" fontId="3" fillId="0" borderId="0" xfId="0" applyNumberFormat="1" applyFont="1"/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/>
    <xf numFmtId="166" fontId="6" fillId="5" borderId="1" xfId="0" applyNumberFormat="1" applyFont="1" applyFill="1" applyBorder="1"/>
    <xf numFmtId="166" fontId="6" fillId="4" borderId="1" xfId="0" applyNumberFormat="1" applyFont="1" applyFill="1" applyBorder="1"/>
    <xf numFmtId="166" fontId="4" fillId="0" borderId="1" xfId="0" applyNumberFormat="1" applyFont="1" applyBorder="1"/>
    <xf numFmtId="4" fontId="3" fillId="5" borderId="0" xfId="0" applyNumberFormat="1" applyFont="1" applyFill="1"/>
    <xf numFmtId="0" fontId="12" fillId="2" borderId="0" xfId="2" applyFont="1" applyFill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0" applyFont="1"/>
    <xf numFmtId="0" fontId="12" fillId="0" borderId="0" xfId="2" applyFont="1" applyFill="1" applyAlignment="1">
      <alignment horizontal="left" vertical="top"/>
    </xf>
    <xf numFmtId="0" fontId="13" fillId="0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horizontal="centerContinuous" wrapText="1"/>
    </xf>
    <xf numFmtId="0" fontId="14" fillId="0" borderId="0" xfId="0" applyFont="1" applyFill="1" applyAlignment="1">
      <alignment horizontal="center" wrapText="1"/>
    </xf>
    <xf numFmtId="0" fontId="3" fillId="9" borderId="1" xfId="3" applyNumberFormat="1" applyFont="1" applyFill="1" applyBorder="1" applyAlignment="1">
      <alignment horizontal="center" vertical="center" wrapText="1"/>
    </xf>
    <xf numFmtId="3" fontId="3" fillId="9" borderId="1" xfId="3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/>
    </xf>
    <xf numFmtId="0" fontId="13" fillId="0" borderId="0" xfId="4" applyFont="1"/>
    <xf numFmtId="0" fontId="13" fillId="0" borderId="0" xfId="4" applyFont="1" applyFill="1"/>
    <xf numFmtId="0" fontId="12" fillId="2" borderId="0" xfId="2" applyFont="1" applyFill="1" applyAlignment="1">
      <alignment horizontal="left"/>
    </xf>
    <xf numFmtId="0" fontId="14" fillId="8" borderId="0" xfId="5" applyFont="1" applyFill="1" applyAlignment="1">
      <alignment horizontal="centerContinuous" vertical="center" wrapText="1"/>
    </xf>
    <xf numFmtId="0" fontId="13" fillId="0" borderId="0" xfId="6" applyFont="1" applyAlignment="1">
      <alignment horizontal="left"/>
    </xf>
    <xf numFmtId="3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6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168" fontId="5" fillId="0" borderId="0" xfId="0" applyNumberFormat="1" applyFont="1"/>
    <xf numFmtId="0" fontId="5" fillId="0" borderId="1" xfId="0" applyFont="1" applyBorder="1"/>
    <xf numFmtId="167" fontId="5" fillId="0" borderId="1" xfId="0" applyNumberFormat="1" applyFont="1" applyBorder="1"/>
    <xf numFmtId="4" fontId="5" fillId="0" borderId="1" xfId="0" applyNumberFormat="1" applyFont="1" applyBorder="1"/>
    <xf numFmtId="0" fontId="5" fillId="0" borderId="0" xfId="0" applyFont="1" applyFill="1"/>
    <xf numFmtId="0" fontId="5" fillId="0" borderId="0" xfId="0" applyFont="1"/>
    <xf numFmtId="167" fontId="5" fillId="0" borderId="1" xfId="0" applyNumberFormat="1" applyFont="1" applyFill="1" applyBorder="1"/>
    <xf numFmtId="0" fontId="15" fillId="9" borderId="1" xfId="1" applyFont="1" applyFill="1" applyBorder="1" applyAlignment="1">
      <alignment horizontal="center" vertical="center" wrapText="1"/>
    </xf>
    <xf numFmtId="0" fontId="12" fillId="9" borderId="1" xfId="3" applyNumberFormat="1" applyFont="1" applyFill="1" applyBorder="1" applyAlignment="1">
      <alignment horizontal="center" vertical="center" wrapText="1"/>
    </xf>
    <xf numFmtId="3" fontId="12" fillId="9" borderId="1" xfId="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/>
    <xf numFmtId="4" fontId="4" fillId="6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 vertical="center" wrapText="1"/>
    </xf>
    <xf numFmtId="0" fontId="12" fillId="9" borderId="5" xfId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wrapText="1"/>
    </xf>
    <xf numFmtId="0" fontId="12" fillId="9" borderId="1" xfId="3" applyNumberFormat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165" fontId="12" fillId="9" borderId="1" xfId="1" applyNumberFormat="1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0" fontId="3" fillId="9" borderId="1" xfId="3" applyNumberFormat="1" applyFont="1" applyFill="1" applyBorder="1" applyAlignment="1">
      <alignment horizontal="center" vertical="center" wrapText="1"/>
    </xf>
    <xf numFmtId="0" fontId="3" fillId="9" borderId="1" xfId="4" applyFont="1" applyFill="1" applyBorder="1" applyAlignment="1">
      <alignment horizontal="center" vertical="center" wrapText="1"/>
    </xf>
    <xf numFmtId="165" fontId="3" fillId="9" borderId="1" xfId="4" applyNumberFormat="1" applyFont="1" applyFill="1" applyBorder="1" applyAlignment="1">
      <alignment horizontal="center" vertical="center" wrapText="1"/>
    </xf>
    <xf numFmtId="4" fontId="3" fillId="9" borderId="1" xfId="7" applyNumberFormat="1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3" fillId="9" borderId="5" xfId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0 6 5 2 2 4 2 2 2 2 2 2" xfId="7"/>
    <cellStyle name="Обычный 10 6 5 2 2 4 2 2 4" xfId="1"/>
    <cellStyle name="Обычный 10 6 5 2 2 4 2 2 4 3" xfId="4"/>
    <cellStyle name="Обычный 12" xfId="6"/>
    <cellStyle name="Обычный 2 2" xfId="3"/>
    <cellStyle name="Обычный 3 10" xfId="5"/>
    <cellStyle name="Обычный_Стандарты финал 8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8"/>
  <sheetViews>
    <sheetView workbookViewId="0">
      <pane xSplit="2" ySplit="3" topLeftCell="P4" activePane="bottomRight" state="frozen"/>
      <selection pane="topRight" activeCell="C1" sqref="C1"/>
      <selection pane="bottomLeft" activeCell="A3" sqref="A3"/>
      <selection pane="bottomRight" activeCell="V3" sqref="V3"/>
    </sheetView>
  </sheetViews>
  <sheetFormatPr defaultRowHeight="12.75" x14ac:dyDescent="0.2"/>
  <cols>
    <col min="1" max="1" width="7.28515625" style="3" customWidth="1"/>
    <col min="2" max="2" width="46.28515625" style="4" customWidth="1"/>
    <col min="3" max="3" width="13.85546875" style="5" customWidth="1"/>
    <col min="4" max="4" width="15.7109375" style="4" customWidth="1"/>
    <col min="5" max="5" width="15.28515625" style="30" customWidth="1"/>
    <col min="6" max="6" width="13.5703125" style="36" customWidth="1"/>
    <col min="7" max="7" width="23.42578125" style="4" customWidth="1"/>
    <col min="8" max="8" width="26" style="36" customWidth="1"/>
    <col min="9" max="9" width="30.140625" style="4" customWidth="1"/>
    <col min="10" max="10" width="16" style="4" customWidth="1"/>
    <col min="11" max="11" width="19.28515625" style="41" customWidth="1"/>
    <col min="12" max="12" width="12.42578125" style="30" customWidth="1"/>
    <col min="13" max="13" width="20" style="4" customWidth="1"/>
    <col min="14" max="14" width="23.5703125" style="4" customWidth="1"/>
    <col min="15" max="17" width="15.85546875" style="4" customWidth="1"/>
    <col min="18" max="18" width="14.5703125" style="4" customWidth="1"/>
    <col min="19" max="19" width="20" style="41" customWidth="1"/>
    <col min="20" max="20" width="14.140625" style="4" customWidth="1"/>
    <col min="21" max="21" width="20.85546875" style="41" customWidth="1"/>
    <col min="22" max="22" width="26.42578125" style="41" customWidth="1"/>
    <col min="23" max="23" width="25.140625" style="4" customWidth="1"/>
    <col min="24" max="24" width="13.42578125" style="4" customWidth="1"/>
    <col min="25" max="25" width="14.28515625" style="57" customWidth="1"/>
    <col min="26" max="26" width="11.28515625" style="4" customWidth="1"/>
    <col min="27" max="16384" width="9.140625" style="4"/>
  </cols>
  <sheetData>
    <row r="2" spans="1:27" ht="12.75" customHeight="1" x14ac:dyDescent="0.2">
      <c r="K2" s="115" t="s">
        <v>54</v>
      </c>
      <c r="L2" s="115"/>
      <c r="M2" s="115"/>
      <c r="N2" s="115"/>
      <c r="S2" s="116" t="s">
        <v>61</v>
      </c>
      <c r="T2" s="116"/>
      <c r="U2" s="116"/>
      <c r="V2" s="116"/>
      <c r="W2" s="117"/>
    </row>
    <row r="3" spans="1:27" s="9" customFormat="1" ht="163.5" customHeight="1" x14ac:dyDescent="0.25">
      <c r="A3" s="6" t="s">
        <v>1</v>
      </c>
      <c r="B3" s="7" t="s">
        <v>0</v>
      </c>
      <c r="C3" s="8" t="s">
        <v>25</v>
      </c>
      <c r="D3" s="2" t="s">
        <v>47</v>
      </c>
      <c r="E3" s="31" t="s">
        <v>48</v>
      </c>
      <c r="F3" s="37" t="s">
        <v>49</v>
      </c>
      <c r="G3" s="1" t="s">
        <v>50</v>
      </c>
      <c r="H3" s="53" t="s">
        <v>64</v>
      </c>
      <c r="I3" s="37" t="s">
        <v>51</v>
      </c>
      <c r="J3" s="1" t="s">
        <v>52</v>
      </c>
      <c r="K3" s="42" t="s">
        <v>53</v>
      </c>
      <c r="L3" s="45" t="s">
        <v>55</v>
      </c>
      <c r="M3" s="1" t="s">
        <v>56</v>
      </c>
      <c r="N3" s="1" t="s">
        <v>57</v>
      </c>
      <c r="O3" s="49" t="s">
        <v>58</v>
      </c>
      <c r="P3" s="1" t="s">
        <v>59</v>
      </c>
      <c r="Q3" s="1" t="s">
        <v>62</v>
      </c>
      <c r="R3" s="52" t="s">
        <v>60</v>
      </c>
      <c r="S3" s="42" t="s">
        <v>53</v>
      </c>
      <c r="T3" s="45" t="s">
        <v>55</v>
      </c>
      <c r="U3" s="42" t="s">
        <v>56</v>
      </c>
      <c r="V3" s="54" t="s">
        <v>63</v>
      </c>
      <c r="W3" s="1" t="s">
        <v>57</v>
      </c>
      <c r="X3" s="46" t="s">
        <v>65</v>
      </c>
      <c r="Y3" s="58" t="s">
        <v>66</v>
      </c>
      <c r="Z3" s="1" t="s">
        <v>67</v>
      </c>
      <c r="AA3" s="40"/>
    </row>
    <row r="4" spans="1:27" x14ac:dyDescent="0.2">
      <c r="A4" s="10">
        <v>232</v>
      </c>
      <c r="B4" s="11" t="s">
        <v>22</v>
      </c>
      <c r="C4" s="12">
        <v>25926</v>
      </c>
      <c r="D4" s="20">
        <v>192.82</v>
      </c>
      <c r="E4" s="29">
        <v>1.1427</v>
      </c>
      <c r="F4" s="34">
        <v>1</v>
      </c>
      <c r="G4" s="34">
        <v>2.7160000000000002</v>
      </c>
      <c r="H4" s="34">
        <f t="shared" ref="H4:H20" si="0">IF(R4&gt;0,R4,1)</f>
        <v>1.3779999999999999</v>
      </c>
      <c r="I4" s="34">
        <v>1.04</v>
      </c>
      <c r="J4" s="34">
        <v>1.276</v>
      </c>
      <c r="K4" s="35">
        <v>794.14</v>
      </c>
      <c r="L4" s="29">
        <v>0.70530000000000004</v>
      </c>
      <c r="M4" s="35">
        <v>560.11</v>
      </c>
      <c r="N4" s="35">
        <v>5.66</v>
      </c>
      <c r="O4" s="50">
        <v>5487.5</v>
      </c>
      <c r="P4" s="19">
        <f>ROUND(O4*1000/C4,2)</f>
        <v>211.66</v>
      </c>
      <c r="Q4" s="35">
        <f>M4+P4</f>
        <v>771.77</v>
      </c>
      <c r="R4" s="19">
        <f>ROUND(Q4/D4/E4/F4/I4/J4/L4/G4,3)</f>
        <v>1.3779999999999999</v>
      </c>
      <c r="S4" s="35">
        <f>ROUND(D4*E4*F4*G4*H4*I4*J4,2)</f>
        <v>1094.33</v>
      </c>
      <c r="T4" s="29">
        <f t="shared" ref="T4:T20" si="1">L4</f>
        <v>0.70530000000000004</v>
      </c>
      <c r="U4" s="35">
        <f>ROUND(S4*T4,2)</f>
        <v>771.83</v>
      </c>
      <c r="V4" s="35">
        <f>U4-M4</f>
        <v>211.72000000000003</v>
      </c>
      <c r="W4" s="35">
        <f>N4</f>
        <v>5.66</v>
      </c>
      <c r="X4" s="35">
        <f>ROUND(V4*C4/1000,1)</f>
        <v>5489.1</v>
      </c>
      <c r="Y4" s="59">
        <f>X4-O4</f>
        <v>1.6000000000003638</v>
      </c>
      <c r="Z4" s="35">
        <f>U4-M4</f>
        <v>211.72000000000003</v>
      </c>
      <c r="AA4" s="41"/>
    </row>
    <row r="5" spans="1:27" x14ac:dyDescent="0.2">
      <c r="A5" s="10">
        <v>231</v>
      </c>
      <c r="B5" s="11" t="s">
        <v>21</v>
      </c>
      <c r="C5" s="12">
        <v>31911</v>
      </c>
      <c r="D5" s="20">
        <v>192.82</v>
      </c>
      <c r="E5" s="29">
        <v>1.0780000000000001</v>
      </c>
      <c r="F5" s="34">
        <v>1</v>
      </c>
      <c r="G5" s="34">
        <v>2.93</v>
      </c>
      <c r="H5" s="34">
        <f t="shared" si="0"/>
        <v>1.409</v>
      </c>
      <c r="I5" s="34">
        <v>1.04</v>
      </c>
      <c r="J5" s="34">
        <v>1.276</v>
      </c>
      <c r="K5" s="35">
        <v>808.21</v>
      </c>
      <c r="L5" s="29">
        <v>0.70530000000000004</v>
      </c>
      <c r="M5" s="35">
        <v>570.03</v>
      </c>
      <c r="N5" s="35">
        <v>5.76</v>
      </c>
      <c r="O5" s="50">
        <v>7442.2</v>
      </c>
      <c r="P5" s="19">
        <f t="shared" ref="P5:P45" si="2">ROUND(O5*1000/C5,2)</f>
        <v>233.22</v>
      </c>
      <c r="Q5" s="35">
        <f t="shared" ref="Q5:Q45" si="3">M5+P5</f>
        <v>803.25</v>
      </c>
      <c r="R5" s="19">
        <f t="shared" ref="R5:R45" si="4">ROUND(Q5/D5/E5/F5/I5/J5/L5/G5,3)</f>
        <v>1.409</v>
      </c>
      <c r="S5" s="35">
        <f t="shared" ref="S5:S45" si="5">ROUND(D5*E5*F5*G5*H5*I5*J5,2)</f>
        <v>1138.76</v>
      </c>
      <c r="T5" s="19">
        <f t="shared" si="1"/>
        <v>0.70530000000000004</v>
      </c>
      <c r="U5" s="35">
        <f t="shared" ref="U5:U45" si="6">ROUND(S5*T5,2)</f>
        <v>803.17</v>
      </c>
      <c r="V5" s="35">
        <f t="shared" ref="V5:V45" si="7">U5-M5</f>
        <v>233.14</v>
      </c>
      <c r="W5" s="35">
        <f t="shared" ref="W5:W45" si="8">N5</f>
        <v>5.76</v>
      </c>
      <c r="X5" s="35">
        <f t="shared" ref="X5:X45" si="9">ROUND(V5*C5/1000,1)</f>
        <v>7439.7</v>
      </c>
      <c r="Y5" s="59">
        <f t="shared" ref="Y5:Y46" si="10">X5-O5</f>
        <v>-2.5</v>
      </c>
      <c r="Z5" s="35">
        <f t="shared" ref="Z5:Z45" si="11">U5-M5</f>
        <v>233.14</v>
      </c>
      <c r="AA5" s="41"/>
    </row>
    <row r="6" spans="1:27" x14ac:dyDescent="0.2">
      <c r="A6" s="13">
        <v>35</v>
      </c>
      <c r="B6" s="14" t="s">
        <v>26</v>
      </c>
      <c r="C6" s="12">
        <v>42543</v>
      </c>
      <c r="D6" s="20">
        <v>192.82</v>
      </c>
      <c r="E6" s="29">
        <v>0.7319</v>
      </c>
      <c r="F6" s="34">
        <v>1</v>
      </c>
      <c r="G6" s="34">
        <v>3.0950000000000002</v>
      </c>
      <c r="H6" s="34">
        <f t="shared" si="0"/>
        <v>1</v>
      </c>
      <c r="I6" s="34">
        <v>1</v>
      </c>
      <c r="J6" s="34">
        <v>1.278</v>
      </c>
      <c r="K6" s="35">
        <v>558.21</v>
      </c>
      <c r="L6" s="29">
        <v>0.70530000000000004</v>
      </c>
      <c r="M6" s="35">
        <v>393.71</v>
      </c>
      <c r="N6" s="35">
        <v>3.98</v>
      </c>
      <c r="O6" s="50">
        <v>0</v>
      </c>
      <c r="P6" s="19">
        <f t="shared" si="2"/>
        <v>0</v>
      </c>
      <c r="Q6" s="35">
        <f t="shared" si="3"/>
        <v>393.71</v>
      </c>
      <c r="R6" s="19">
        <f t="shared" si="4"/>
        <v>1</v>
      </c>
      <c r="S6" s="35">
        <f t="shared" si="5"/>
        <v>558.21</v>
      </c>
      <c r="T6" s="19">
        <f t="shared" si="1"/>
        <v>0.70530000000000004</v>
      </c>
      <c r="U6" s="35">
        <f t="shared" si="6"/>
        <v>393.71</v>
      </c>
      <c r="V6" s="35">
        <f t="shared" si="7"/>
        <v>0</v>
      </c>
      <c r="W6" s="35">
        <f t="shared" si="8"/>
        <v>3.98</v>
      </c>
      <c r="X6" s="35">
        <f t="shared" si="9"/>
        <v>0</v>
      </c>
      <c r="Y6" s="59">
        <f t="shared" si="10"/>
        <v>0</v>
      </c>
      <c r="Z6" s="35">
        <f t="shared" si="11"/>
        <v>0</v>
      </c>
      <c r="AA6" s="41"/>
    </row>
    <row r="7" spans="1:27" x14ac:dyDescent="0.2">
      <c r="A7" s="10">
        <v>52</v>
      </c>
      <c r="B7" s="11" t="s">
        <v>5</v>
      </c>
      <c r="C7" s="12">
        <v>60263</v>
      </c>
      <c r="D7" s="20">
        <v>192.82</v>
      </c>
      <c r="E7" s="29">
        <v>1.1254272574283473</v>
      </c>
      <c r="F7" s="34">
        <v>1</v>
      </c>
      <c r="G7" s="34">
        <v>0.26</v>
      </c>
      <c r="H7" s="34">
        <f t="shared" si="0"/>
        <v>1.85</v>
      </c>
      <c r="I7" s="34">
        <v>1</v>
      </c>
      <c r="J7" s="34">
        <v>1.278</v>
      </c>
      <c r="K7" s="35">
        <v>72.11</v>
      </c>
      <c r="L7" s="29">
        <v>0.70530000000000004</v>
      </c>
      <c r="M7" s="35">
        <v>50.86</v>
      </c>
      <c r="N7" s="35">
        <v>0.51</v>
      </c>
      <c r="O7" s="50">
        <v>2606</v>
      </c>
      <c r="P7" s="19">
        <f t="shared" si="2"/>
        <v>43.24</v>
      </c>
      <c r="Q7" s="35">
        <f t="shared" si="3"/>
        <v>94.1</v>
      </c>
      <c r="R7" s="19">
        <f t="shared" si="4"/>
        <v>1.85</v>
      </c>
      <c r="S7" s="35">
        <f t="shared" si="5"/>
        <v>133.4</v>
      </c>
      <c r="T7" s="19">
        <f t="shared" si="1"/>
        <v>0.70530000000000004</v>
      </c>
      <c r="U7" s="35">
        <f t="shared" si="6"/>
        <v>94.09</v>
      </c>
      <c r="V7" s="35">
        <f t="shared" si="7"/>
        <v>43.230000000000004</v>
      </c>
      <c r="W7" s="35">
        <f t="shared" si="8"/>
        <v>0.51</v>
      </c>
      <c r="X7" s="35">
        <f t="shared" si="9"/>
        <v>2605.1999999999998</v>
      </c>
      <c r="Y7" s="59">
        <f t="shared" si="10"/>
        <v>-0.8000000000001819</v>
      </c>
      <c r="Z7" s="35">
        <f t="shared" si="11"/>
        <v>43.230000000000004</v>
      </c>
      <c r="AA7" s="41"/>
    </row>
    <row r="8" spans="1:27" x14ac:dyDescent="0.2">
      <c r="A8" s="10">
        <v>142</v>
      </c>
      <c r="B8" s="11" t="s">
        <v>27</v>
      </c>
      <c r="C8" s="12">
        <v>91471</v>
      </c>
      <c r="D8" s="20">
        <v>192.82</v>
      </c>
      <c r="E8" s="29">
        <v>1.1637607128538894</v>
      </c>
      <c r="F8" s="34">
        <v>1</v>
      </c>
      <c r="G8" s="34">
        <v>0.224</v>
      </c>
      <c r="H8" s="34">
        <f t="shared" si="0"/>
        <v>1</v>
      </c>
      <c r="I8" s="34">
        <v>1</v>
      </c>
      <c r="J8" s="34">
        <v>1.278</v>
      </c>
      <c r="K8" s="35">
        <v>64.239999999999995</v>
      </c>
      <c r="L8" s="29">
        <v>0.70530000000000004</v>
      </c>
      <c r="M8" s="35">
        <v>45.31</v>
      </c>
      <c r="N8" s="35">
        <v>0.46</v>
      </c>
      <c r="O8" s="50">
        <v>0</v>
      </c>
      <c r="P8" s="19">
        <f t="shared" si="2"/>
        <v>0</v>
      </c>
      <c r="Q8" s="35">
        <f t="shared" si="3"/>
        <v>45.31</v>
      </c>
      <c r="R8" s="19">
        <f t="shared" si="4"/>
        <v>1</v>
      </c>
      <c r="S8" s="35">
        <f t="shared" si="5"/>
        <v>64.239999999999995</v>
      </c>
      <c r="T8" s="19">
        <f t="shared" si="1"/>
        <v>0.70530000000000004</v>
      </c>
      <c r="U8" s="35">
        <f t="shared" si="6"/>
        <v>45.31</v>
      </c>
      <c r="V8" s="35">
        <f t="shared" si="7"/>
        <v>0</v>
      </c>
      <c r="W8" s="35">
        <f t="shared" si="8"/>
        <v>0.46</v>
      </c>
      <c r="X8" s="35">
        <f t="shared" si="9"/>
        <v>0</v>
      </c>
      <c r="Y8" s="59">
        <f t="shared" si="10"/>
        <v>0</v>
      </c>
      <c r="Z8" s="35">
        <f t="shared" si="11"/>
        <v>0</v>
      </c>
      <c r="AA8" s="41"/>
    </row>
    <row r="9" spans="1:27" x14ac:dyDescent="0.2">
      <c r="A9" s="10">
        <v>129</v>
      </c>
      <c r="B9" s="11" t="s">
        <v>6</v>
      </c>
      <c r="C9" s="12">
        <v>122313</v>
      </c>
      <c r="D9" s="20">
        <v>192.82</v>
      </c>
      <c r="E9" s="29">
        <v>1.4521443829743861</v>
      </c>
      <c r="F9" s="34">
        <v>1</v>
      </c>
      <c r="G9" s="34">
        <v>0.223</v>
      </c>
      <c r="H9" s="34">
        <f t="shared" si="0"/>
        <v>2.1629999999999998</v>
      </c>
      <c r="I9" s="34">
        <v>1</v>
      </c>
      <c r="J9" s="34">
        <v>1.278</v>
      </c>
      <c r="K9" s="35">
        <v>79.8</v>
      </c>
      <c r="L9" s="29">
        <v>0.70530000000000004</v>
      </c>
      <c r="M9" s="35">
        <v>56.28</v>
      </c>
      <c r="N9" s="35">
        <v>0.56999999999999995</v>
      </c>
      <c r="O9" s="50">
        <v>8007.3</v>
      </c>
      <c r="P9" s="19">
        <f t="shared" si="2"/>
        <v>65.47</v>
      </c>
      <c r="Q9" s="35">
        <f t="shared" si="3"/>
        <v>121.75</v>
      </c>
      <c r="R9" s="19">
        <f t="shared" si="4"/>
        <v>2.1629999999999998</v>
      </c>
      <c r="S9" s="35">
        <f t="shared" si="5"/>
        <v>172.61</v>
      </c>
      <c r="T9" s="19">
        <f t="shared" si="1"/>
        <v>0.70530000000000004</v>
      </c>
      <c r="U9" s="35">
        <f t="shared" si="6"/>
        <v>121.74</v>
      </c>
      <c r="V9" s="35">
        <f t="shared" si="7"/>
        <v>65.459999999999994</v>
      </c>
      <c r="W9" s="35">
        <f t="shared" si="8"/>
        <v>0.56999999999999995</v>
      </c>
      <c r="X9" s="35">
        <f t="shared" si="9"/>
        <v>8006.6</v>
      </c>
      <c r="Y9" s="59">
        <f t="shared" si="10"/>
        <v>-0.6999999999998181</v>
      </c>
      <c r="Z9" s="35">
        <f t="shared" si="11"/>
        <v>65.459999999999994</v>
      </c>
      <c r="AA9" s="41"/>
    </row>
    <row r="10" spans="1:27" x14ac:dyDescent="0.2">
      <c r="A10" s="10">
        <v>1</v>
      </c>
      <c r="B10" s="11" t="s">
        <v>28</v>
      </c>
      <c r="C10" s="12">
        <v>23971</v>
      </c>
      <c r="D10" s="20">
        <v>192.82</v>
      </c>
      <c r="E10" s="29">
        <v>0.8931</v>
      </c>
      <c r="F10" s="34">
        <v>1</v>
      </c>
      <c r="G10" s="34">
        <v>2.5379999999999998</v>
      </c>
      <c r="H10" s="34">
        <f t="shared" si="0"/>
        <v>1</v>
      </c>
      <c r="I10" s="34">
        <v>1</v>
      </c>
      <c r="J10" s="34">
        <v>1.278</v>
      </c>
      <c r="K10" s="35">
        <v>558.57000000000005</v>
      </c>
      <c r="L10" s="29">
        <v>0.70530000000000004</v>
      </c>
      <c r="M10" s="35">
        <v>393.96</v>
      </c>
      <c r="N10" s="35">
        <v>3.98</v>
      </c>
      <c r="O10" s="50">
        <v>0</v>
      </c>
      <c r="P10" s="19">
        <f t="shared" si="2"/>
        <v>0</v>
      </c>
      <c r="Q10" s="35">
        <f t="shared" si="3"/>
        <v>393.96</v>
      </c>
      <c r="R10" s="19">
        <f t="shared" si="4"/>
        <v>1</v>
      </c>
      <c r="S10" s="35">
        <f t="shared" si="5"/>
        <v>558.57000000000005</v>
      </c>
      <c r="T10" s="19">
        <f t="shared" si="1"/>
        <v>0.70530000000000004</v>
      </c>
      <c r="U10" s="35">
        <f t="shared" si="6"/>
        <v>393.96</v>
      </c>
      <c r="V10" s="35">
        <f t="shared" si="7"/>
        <v>0</v>
      </c>
      <c r="W10" s="35">
        <f t="shared" si="8"/>
        <v>3.98</v>
      </c>
      <c r="X10" s="35">
        <f t="shared" si="9"/>
        <v>0</v>
      </c>
      <c r="Y10" s="59">
        <f t="shared" si="10"/>
        <v>0</v>
      </c>
      <c r="Z10" s="35">
        <f t="shared" si="11"/>
        <v>0</v>
      </c>
      <c r="AA10" s="41"/>
    </row>
    <row r="11" spans="1:27" x14ac:dyDescent="0.2">
      <c r="A11" s="10">
        <v>4</v>
      </c>
      <c r="B11" s="11" t="s">
        <v>11</v>
      </c>
      <c r="C11" s="12">
        <v>54922</v>
      </c>
      <c r="D11" s="20">
        <v>192.82</v>
      </c>
      <c r="E11" s="29">
        <v>0.874</v>
      </c>
      <c r="F11" s="34">
        <v>1</v>
      </c>
      <c r="G11" s="34">
        <v>3.7170000000000001</v>
      </c>
      <c r="H11" s="34">
        <f t="shared" si="0"/>
        <v>1.214</v>
      </c>
      <c r="I11" s="34">
        <v>1</v>
      </c>
      <c r="J11" s="34">
        <v>1.278</v>
      </c>
      <c r="K11" s="35">
        <v>800.55</v>
      </c>
      <c r="L11" s="29">
        <v>0.70530000000000004</v>
      </c>
      <c r="M11" s="35">
        <v>564.63</v>
      </c>
      <c r="N11" s="35">
        <v>5.7</v>
      </c>
      <c r="O11" s="50">
        <v>6634.5</v>
      </c>
      <c r="P11" s="19">
        <f t="shared" si="2"/>
        <v>120.8</v>
      </c>
      <c r="Q11" s="35">
        <f t="shared" si="3"/>
        <v>685.43</v>
      </c>
      <c r="R11" s="19">
        <f t="shared" si="4"/>
        <v>1.214</v>
      </c>
      <c r="S11" s="35">
        <f t="shared" si="5"/>
        <v>971.86</v>
      </c>
      <c r="T11" s="19">
        <f t="shared" si="1"/>
        <v>0.70530000000000004</v>
      </c>
      <c r="U11" s="35">
        <f t="shared" si="6"/>
        <v>685.45</v>
      </c>
      <c r="V11" s="35">
        <f t="shared" si="7"/>
        <v>120.82000000000005</v>
      </c>
      <c r="W11" s="35">
        <f t="shared" si="8"/>
        <v>5.7</v>
      </c>
      <c r="X11" s="35">
        <f t="shared" si="9"/>
        <v>6635.7</v>
      </c>
      <c r="Y11" s="59">
        <f t="shared" si="10"/>
        <v>1.1999999999998181</v>
      </c>
      <c r="Z11" s="35">
        <f t="shared" si="11"/>
        <v>120.82000000000005</v>
      </c>
      <c r="AA11" s="41"/>
    </row>
    <row r="12" spans="1:27" x14ac:dyDescent="0.2">
      <c r="A12" s="10">
        <v>10</v>
      </c>
      <c r="B12" s="11" t="s">
        <v>12</v>
      </c>
      <c r="C12" s="12">
        <v>91250</v>
      </c>
      <c r="D12" s="20">
        <v>192.82</v>
      </c>
      <c r="E12" s="29">
        <v>0.88332999999999995</v>
      </c>
      <c r="F12" s="34">
        <v>1</v>
      </c>
      <c r="G12" s="34">
        <v>3.129</v>
      </c>
      <c r="H12" s="34">
        <f t="shared" si="0"/>
        <v>1.286</v>
      </c>
      <c r="I12" s="34">
        <v>1</v>
      </c>
      <c r="J12" s="34">
        <v>1.278</v>
      </c>
      <c r="K12" s="35">
        <v>681.1</v>
      </c>
      <c r="L12" s="29">
        <v>0.70530000000000004</v>
      </c>
      <c r="M12" s="35">
        <v>480.38</v>
      </c>
      <c r="N12" s="35">
        <v>4.8499999999999996</v>
      </c>
      <c r="O12" s="50">
        <v>12547.6</v>
      </c>
      <c r="P12" s="19">
        <f t="shared" si="2"/>
        <v>137.51</v>
      </c>
      <c r="Q12" s="35">
        <f t="shared" si="3"/>
        <v>617.89</v>
      </c>
      <c r="R12" s="19">
        <f t="shared" si="4"/>
        <v>1.286</v>
      </c>
      <c r="S12" s="35">
        <f t="shared" si="5"/>
        <v>875.9</v>
      </c>
      <c r="T12" s="19">
        <f t="shared" si="1"/>
        <v>0.70530000000000004</v>
      </c>
      <c r="U12" s="35">
        <f t="shared" si="6"/>
        <v>617.77</v>
      </c>
      <c r="V12" s="35">
        <f t="shared" si="7"/>
        <v>137.38999999999999</v>
      </c>
      <c r="W12" s="35">
        <f t="shared" si="8"/>
        <v>4.8499999999999996</v>
      </c>
      <c r="X12" s="35">
        <f t="shared" si="9"/>
        <v>12536.8</v>
      </c>
      <c r="Y12" s="59">
        <f t="shared" si="10"/>
        <v>-10.800000000001091</v>
      </c>
      <c r="Z12" s="35">
        <f t="shared" si="11"/>
        <v>137.38999999999999</v>
      </c>
      <c r="AA12" s="41"/>
    </row>
    <row r="13" spans="1:27" x14ac:dyDescent="0.2">
      <c r="A13" s="10">
        <v>13</v>
      </c>
      <c r="B13" s="11" t="s">
        <v>44</v>
      </c>
      <c r="C13" s="12">
        <v>23388</v>
      </c>
      <c r="D13" s="20">
        <v>192.82</v>
      </c>
      <c r="E13" s="29">
        <v>1.1812</v>
      </c>
      <c r="F13" s="34">
        <v>1</v>
      </c>
      <c r="G13" s="34">
        <v>4.3920000000000003</v>
      </c>
      <c r="H13" s="34">
        <f t="shared" si="0"/>
        <v>1.0620000000000001</v>
      </c>
      <c r="I13" s="34">
        <v>1</v>
      </c>
      <c r="J13" s="34">
        <v>1.278</v>
      </c>
      <c r="K13" s="35">
        <v>1278.4100000000001</v>
      </c>
      <c r="L13" s="29">
        <v>0.70530000000000004</v>
      </c>
      <c r="M13" s="35">
        <v>901.66</v>
      </c>
      <c r="N13" s="35">
        <v>9.11</v>
      </c>
      <c r="O13" s="50">
        <v>1300.0999999999999</v>
      </c>
      <c r="P13" s="19">
        <f t="shared" si="2"/>
        <v>55.59</v>
      </c>
      <c r="Q13" s="35">
        <f t="shared" si="3"/>
        <v>957.25</v>
      </c>
      <c r="R13" s="19">
        <f t="shared" si="4"/>
        <v>1.0620000000000001</v>
      </c>
      <c r="S13" s="35">
        <f t="shared" si="5"/>
        <v>1357.67</v>
      </c>
      <c r="T13" s="19">
        <f t="shared" si="1"/>
        <v>0.70530000000000004</v>
      </c>
      <c r="U13" s="35">
        <f t="shared" si="6"/>
        <v>957.56</v>
      </c>
      <c r="V13" s="35">
        <f t="shared" si="7"/>
        <v>55.899999999999977</v>
      </c>
      <c r="W13" s="35">
        <f t="shared" si="8"/>
        <v>9.11</v>
      </c>
      <c r="X13" s="35">
        <f t="shared" si="9"/>
        <v>1307.4000000000001</v>
      </c>
      <c r="Y13" s="59">
        <f t="shared" si="10"/>
        <v>7.3000000000001819</v>
      </c>
      <c r="Z13" s="35">
        <f t="shared" si="11"/>
        <v>55.899999999999977</v>
      </c>
      <c r="AA13" s="41"/>
    </row>
    <row r="14" spans="1:27" x14ac:dyDescent="0.2">
      <c r="A14" s="10">
        <v>354</v>
      </c>
      <c r="B14" s="11" t="s">
        <v>2</v>
      </c>
      <c r="C14" s="12">
        <v>105249</v>
      </c>
      <c r="D14" s="20">
        <v>192.82</v>
      </c>
      <c r="E14" s="29">
        <v>1.056</v>
      </c>
      <c r="F14" s="34">
        <v>1</v>
      </c>
      <c r="G14" s="34">
        <v>2.141</v>
      </c>
      <c r="H14" s="34">
        <f t="shared" si="0"/>
        <v>2.4470000000000001</v>
      </c>
      <c r="I14" s="34">
        <v>1</v>
      </c>
      <c r="J14" s="34">
        <v>1.3839999999999999</v>
      </c>
      <c r="K14" s="35">
        <v>603.35</v>
      </c>
      <c r="L14" s="29">
        <v>0.70530000000000004</v>
      </c>
      <c r="M14" s="35">
        <v>425.54</v>
      </c>
      <c r="N14" s="35">
        <v>4.3</v>
      </c>
      <c r="O14" s="50">
        <v>64805.5</v>
      </c>
      <c r="P14" s="19">
        <f t="shared" si="2"/>
        <v>615.74</v>
      </c>
      <c r="Q14" s="35">
        <f t="shared" si="3"/>
        <v>1041.28</v>
      </c>
      <c r="R14" s="19">
        <f t="shared" si="4"/>
        <v>2.4470000000000001</v>
      </c>
      <c r="S14" s="35">
        <f t="shared" si="5"/>
        <v>1476.4</v>
      </c>
      <c r="T14" s="19">
        <f t="shared" si="1"/>
        <v>0.70530000000000004</v>
      </c>
      <c r="U14" s="35">
        <f t="shared" si="6"/>
        <v>1041.3</v>
      </c>
      <c r="V14" s="35">
        <f t="shared" si="7"/>
        <v>615.76</v>
      </c>
      <c r="W14" s="35">
        <f t="shared" si="8"/>
        <v>4.3</v>
      </c>
      <c r="X14" s="35">
        <f t="shared" si="9"/>
        <v>64808.1</v>
      </c>
      <c r="Y14" s="59">
        <f t="shared" si="10"/>
        <v>2.5999999999985448</v>
      </c>
      <c r="Z14" s="35">
        <f t="shared" si="11"/>
        <v>615.76</v>
      </c>
      <c r="AA14" s="41"/>
    </row>
    <row r="15" spans="1:27" x14ac:dyDescent="0.2">
      <c r="A15" s="10">
        <v>173</v>
      </c>
      <c r="B15" s="11" t="s">
        <v>29</v>
      </c>
      <c r="C15" s="12">
        <v>889</v>
      </c>
      <c r="D15" s="20">
        <v>192.82</v>
      </c>
      <c r="E15" s="29">
        <v>0.80830000000000002</v>
      </c>
      <c r="F15" s="34">
        <v>1</v>
      </c>
      <c r="G15" s="34">
        <v>2.5819999999999999</v>
      </c>
      <c r="H15" s="34">
        <f t="shared" si="0"/>
        <v>1</v>
      </c>
      <c r="I15" s="34">
        <v>1</v>
      </c>
      <c r="J15" s="34">
        <v>1.278</v>
      </c>
      <c r="K15" s="35">
        <v>514.29</v>
      </c>
      <c r="L15" s="29">
        <v>0.70530000000000004</v>
      </c>
      <c r="M15" s="35">
        <v>362.73</v>
      </c>
      <c r="N15" s="35">
        <v>3.66</v>
      </c>
      <c r="O15" s="50">
        <v>0</v>
      </c>
      <c r="P15" s="19">
        <f t="shared" si="2"/>
        <v>0</v>
      </c>
      <c r="Q15" s="35">
        <f t="shared" si="3"/>
        <v>362.73</v>
      </c>
      <c r="R15" s="19">
        <f t="shared" si="4"/>
        <v>1</v>
      </c>
      <c r="S15" s="35">
        <f t="shared" si="5"/>
        <v>514.29</v>
      </c>
      <c r="T15" s="19">
        <f t="shared" si="1"/>
        <v>0.70530000000000004</v>
      </c>
      <c r="U15" s="35">
        <f t="shared" si="6"/>
        <v>362.73</v>
      </c>
      <c r="V15" s="35">
        <f t="shared" si="7"/>
        <v>0</v>
      </c>
      <c r="W15" s="35">
        <f t="shared" si="8"/>
        <v>3.66</v>
      </c>
      <c r="X15" s="35">
        <f t="shared" si="9"/>
        <v>0</v>
      </c>
      <c r="Y15" s="59">
        <f t="shared" si="10"/>
        <v>0</v>
      </c>
      <c r="Z15" s="35">
        <f t="shared" si="11"/>
        <v>0</v>
      </c>
      <c r="AA15" s="41"/>
    </row>
    <row r="16" spans="1:27" x14ac:dyDescent="0.2">
      <c r="A16" s="10">
        <v>151</v>
      </c>
      <c r="B16" s="11" t="s">
        <v>30</v>
      </c>
      <c r="C16" s="12">
        <v>4832</v>
      </c>
      <c r="D16" s="20">
        <v>192.82</v>
      </c>
      <c r="E16" s="29">
        <v>0.84650000000000003</v>
      </c>
      <c r="F16" s="34">
        <v>1</v>
      </c>
      <c r="G16" s="34">
        <v>1.6830000000000001</v>
      </c>
      <c r="H16" s="34">
        <f t="shared" si="0"/>
        <v>1</v>
      </c>
      <c r="I16" s="34">
        <v>1</v>
      </c>
      <c r="J16" s="34">
        <v>1.278</v>
      </c>
      <c r="K16" s="35">
        <v>351.07</v>
      </c>
      <c r="L16" s="29">
        <v>0.70530000000000004</v>
      </c>
      <c r="M16" s="35">
        <v>247.61</v>
      </c>
      <c r="N16" s="35">
        <v>2.5</v>
      </c>
      <c r="O16" s="50">
        <v>0</v>
      </c>
      <c r="P16" s="19">
        <f t="shared" si="2"/>
        <v>0</v>
      </c>
      <c r="Q16" s="35">
        <f t="shared" si="3"/>
        <v>247.61</v>
      </c>
      <c r="R16" s="19">
        <f t="shared" si="4"/>
        <v>1</v>
      </c>
      <c r="S16" s="35">
        <f t="shared" si="5"/>
        <v>351.07</v>
      </c>
      <c r="T16" s="19">
        <f t="shared" si="1"/>
        <v>0.70530000000000004</v>
      </c>
      <c r="U16" s="35">
        <f t="shared" si="6"/>
        <v>247.61</v>
      </c>
      <c r="V16" s="35">
        <f t="shared" si="7"/>
        <v>0</v>
      </c>
      <c r="W16" s="35">
        <f t="shared" si="8"/>
        <v>2.5</v>
      </c>
      <c r="X16" s="35">
        <f t="shared" si="9"/>
        <v>0</v>
      </c>
      <c r="Y16" s="59">
        <f t="shared" si="10"/>
        <v>0</v>
      </c>
      <c r="Z16" s="35">
        <f t="shared" si="11"/>
        <v>0</v>
      </c>
      <c r="AA16" s="41"/>
    </row>
    <row r="17" spans="1:27" x14ac:dyDescent="0.2">
      <c r="A17" s="10">
        <v>205</v>
      </c>
      <c r="B17" s="11" t="s">
        <v>31</v>
      </c>
      <c r="C17" s="12">
        <v>21778</v>
      </c>
      <c r="D17" s="20">
        <v>192.82</v>
      </c>
      <c r="E17" s="29">
        <v>0.86812999999999996</v>
      </c>
      <c r="F17" s="34">
        <v>1</v>
      </c>
      <c r="G17" s="34">
        <v>0.94</v>
      </c>
      <c r="H17" s="34">
        <f t="shared" si="0"/>
        <v>1</v>
      </c>
      <c r="I17" s="34">
        <v>1</v>
      </c>
      <c r="J17" s="34">
        <v>1.278</v>
      </c>
      <c r="K17" s="35">
        <v>201.09</v>
      </c>
      <c r="L17" s="29">
        <v>0.70530000000000004</v>
      </c>
      <c r="M17" s="35">
        <v>141.83000000000001</v>
      </c>
      <c r="N17" s="35">
        <v>1.43</v>
      </c>
      <c r="O17" s="50">
        <v>0</v>
      </c>
      <c r="P17" s="19">
        <f t="shared" si="2"/>
        <v>0</v>
      </c>
      <c r="Q17" s="35">
        <f t="shared" si="3"/>
        <v>141.83000000000001</v>
      </c>
      <c r="R17" s="19">
        <f t="shared" si="4"/>
        <v>1</v>
      </c>
      <c r="S17" s="35">
        <f t="shared" si="5"/>
        <v>201.09</v>
      </c>
      <c r="T17" s="19">
        <f t="shared" si="1"/>
        <v>0.70530000000000004</v>
      </c>
      <c r="U17" s="35">
        <f t="shared" si="6"/>
        <v>141.83000000000001</v>
      </c>
      <c r="V17" s="35">
        <f t="shared" si="7"/>
        <v>0</v>
      </c>
      <c r="W17" s="35">
        <f t="shared" si="8"/>
        <v>1.43</v>
      </c>
      <c r="X17" s="35">
        <f t="shared" si="9"/>
        <v>0</v>
      </c>
      <c r="Y17" s="59">
        <f t="shared" si="10"/>
        <v>0</v>
      </c>
      <c r="Z17" s="35">
        <f t="shared" si="11"/>
        <v>0</v>
      </c>
      <c r="AA17" s="41"/>
    </row>
    <row r="18" spans="1:27" x14ac:dyDescent="0.2">
      <c r="A18" s="10">
        <v>294</v>
      </c>
      <c r="B18" s="11" t="s">
        <v>32</v>
      </c>
      <c r="C18" s="12">
        <v>683</v>
      </c>
      <c r="D18" s="20">
        <v>192.82</v>
      </c>
      <c r="E18" s="29">
        <v>0.80969999999999998</v>
      </c>
      <c r="F18" s="34">
        <v>1</v>
      </c>
      <c r="G18" s="34">
        <v>2.4350000000000001</v>
      </c>
      <c r="H18" s="34">
        <f t="shared" si="0"/>
        <v>1</v>
      </c>
      <c r="I18" s="34">
        <v>1.113</v>
      </c>
      <c r="J18" s="34">
        <v>1.772</v>
      </c>
      <c r="K18" s="35">
        <v>749.78</v>
      </c>
      <c r="L18" s="29">
        <v>0.70530000000000004</v>
      </c>
      <c r="M18" s="35">
        <v>528.82000000000005</v>
      </c>
      <c r="N18" s="35">
        <v>5.34</v>
      </c>
      <c r="O18" s="50">
        <v>0</v>
      </c>
      <c r="P18" s="19">
        <f t="shared" si="2"/>
        <v>0</v>
      </c>
      <c r="Q18" s="35">
        <f t="shared" si="3"/>
        <v>528.82000000000005</v>
      </c>
      <c r="R18" s="19">
        <f t="shared" si="4"/>
        <v>1</v>
      </c>
      <c r="S18" s="35">
        <f t="shared" si="5"/>
        <v>749.78</v>
      </c>
      <c r="T18" s="19">
        <f t="shared" si="1"/>
        <v>0.70530000000000004</v>
      </c>
      <c r="U18" s="35">
        <f t="shared" si="6"/>
        <v>528.82000000000005</v>
      </c>
      <c r="V18" s="35">
        <f t="shared" si="7"/>
        <v>0</v>
      </c>
      <c r="W18" s="35">
        <f t="shared" si="8"/>
        <v>5.34</v>
      </c>
      <c r="X18" s="35">
        <f t="shared" si="9"/>
        <v>0</v>
      </c>
      <c r="Y18" s="59">
        <f t="shared" si="10"/>
        <v>0</v>
      </c>
      <c r="Z18" s="35">
        <f t="shared" si="11"/>
        <v>0</v>
      </c>
      <c r="AA18" s="41"/>
    </row>
    <row r="19" spans="1:27" x14ac:dyDescent="0.2">
      <c r="A19" s="10">
        <v>355</v>
      </c>
      <c r="B19" s="11" t="s">
        <v>33</v>
      </c>
      <c r="C19" s="12">
        <v>10</v>
      </c>
      <c r="D19" s="20">
        <v>192.82</v>
      </c>
      <c r="E19" s="29">
        <v>0.71833748444062584</v>
      </c>
      <c r="F19" s="34">
        <v>1</v>
      </c>
      <c r="G19" s="34">
        <v>1.72</v>
      </c>
      <c r="H19" s="34">
        <f t="shared" si="0"/>
        <v>1</v>
      </c>
      <c r="I19" s="34">
        <v>1</v>
      </c>
      <c r="J19" s="34">
        <v>1.278</v>
      </c>
      <c r="K19" s="35">
        <v>304.47000000000003</v>
      </c>
      <c r="L19" s="29">
        <v>0.70530000000000004</v>
      </c>
      <c r="M19" s="35">
        <v>214.74</v>
      </c>
      <c r="N19" s="35">
        <v>2.17</v>
      </c>
      <c r="O19" s="50">
        <v>0</v>
      </c>
      <c r="P19" s="19">
        <f t="shared" si="2"/>
        <v>0</v>
      </c>
      <c r="Q19" s="35">
        <f t="shared" si="3"/>
        <v>214.74</v>
      </c>
      <c r="R19" s="19">
        <f t="shared" si="4"/>
        <v>1</v>
      </c>
      <c r="S19" s="35">
        <f t="shared" si="5"/>
        <v>304.47000000000003</v>
      </c>
      <c r="T19" s="19">
        <f t="shared" si="1"/>
        <v>0.70530000000000004</v>
      </c>
      <c r="U19" s="35">
        <f t="shared" si="6"/>
        <v>214.74</v>
      </c>
      <c r="V19" s="35">
        <f t="shared" si="7"/>
        <v>0</v>
      </c>
      <c r="W19" s="35">
        <f t="shared" si="8"/>
        <v>2.17</v>
      </c>
      <c r="X19" s="35">
        <f t="shared" si="9"/>
        <v>0</v>
      </c>
      <c r="Y19" s="59">
        <f t="shared" si="10"/>
        <v>0</v>
      </c>
      <c r="Z19" s="35">
        <f t="shared" si="11"/>
        <v>0</v>
      </c>
      <c r="AA19" s="41"/>
    </row>
    <row r="20" spans="1:27" x14ac:dyDescent="0.2">
      <c r="A20" s="10">
        <v>295</v>
      </c>
      <c r="B20" s="11" t="s">
        <v>34</v>
      </c>
      <c r="C20" s="12">
        <v>4844</v>
      </c>
      <c r="D20" s="20">
        <v>192.82</v>
      </c>
      <c r="E20" s="29">
        <v>1.1789000000000001</v>
      </c>
      <c r="F20" s="34">
        <v>1</v>
      </c>
      <c r="G20" s="34">
        <v>1.048</v>
      </c>
      <c r="H20" s="34">
        <f t="shared" si="0"/>
        <v>1</v>
      </c>
      <c r="I20" s="34">
        <v>1</v>
      </c>
      <c r="J20" s="34">
        <v>1.278</v>
      </c>
      <c r="K20" s="35">
        <v>304.45</v>
      </c>
      <c r="L20" s="29">
        <v>0.70530000000000004</v>
      </c>
      <c r="M20" s="35">
        <v>214.73</v>
      </c>
      <c r="N20" s="35">
        <v>2.17</v>
      </c>
      <c r="O20" s="50">
        <v>0</v>
      </c>
      <c r="P20" s="19">
        <f t="shared" si="2"/>
        <v>0</v>
      </c>
      <c r="Q20" s="35">
        <f t="shared" si="3"/>
        <v>214.73</v>
      </c>
      <c r="R20" s="19">
        <f t="shared" si="4"/>
        <v>1</v>
      </c>
      <c r="S20" s="35">
        <f t="shared" si="5"/>
        <v>304.45</v>
      </c>
      <c r="T20" s="19">
        <f t="shared" si="1"/>
        <v>0.70530000000000004</v>
      </c>
      <c r="U20" s="35">
        <f t="shared" si="6"/>
        <v>214.73</v>
      </c>
      <c r="V20" s="35">
        <f t="shared" si="7"/>
        <v>0</v>
      </c>
      <c r="W20" s="35">
        <f t="shared" si="8"/>
        <v>2.17</v>
      </c>
      <c r="X20" s="35">
        <f t="shared" si="9"/>
        <v>0</v>
      </c>
      <c r="Y20" s="59">
        <f t="shared" si="10"/>
        <v>0</v>
      </c>
      <c r="Z20" s="35">
        <f t="shared" si="11"/>
        <v>0</v>
      </c>
      <c r="AA20" s="41"/>
    </row>
    <row r="21" spans="1:27" s="25" customFormat="1" ht="13.5" x14ac:dyDescent="0.25">
      <c r="A21" s="21"/>
      <c r="B21" s="22" t="s">
        <v>35</v>
      </c>
      <c r="C21" s="23">
        <f>SUM(C4:C20)</f>
        <v>706243</v>
      </c>
      <c r="D21" s="24"/>
      <c r="E21" s="32"/>
      <c r="F21" s="38"/>
      <c r="G21" s="24"/>
      <c r="H21" s="38"/>
      <c r="I21" s="24"/>
      <c r="J21" s="24"/>
      <c r="K21" s="43"/>
      <c r="L21" s="32"/>
      <c r="M21" s="24"/>
      <c r="N21" s="24"/>
      <c r="O21" s="51">
        <f>SUM(O4:O20)</f>
        <v>108830.7</v>
      </c>
      <c r="P21" s="24"/>
      <c r="Q21" s="24"/>
      <c r="R21" s="24"/>
      <c r="S21" s="24"/>
      <c r="T21" s="24"/>
      <c r="U21" s="43"/>
      <c r="V21" s="55"/>
      <c r="W21" s="55"/>
      <c r="X21" s="56">
        <f>SUM(X4:X20)</f>
        <v>108828.6</v>
      </c>
      <c r="Y21" s="60">
        <f>SUM(Y4:Y20)</f>
        <v>-2.1000000000021828</v>
      </c>
      <c r="Z21" s="55"/>
      <c r="AA21" s="63"/>
    </row>
    <row r="22" spans="1:27" x14ac:dyDescent="0.2">
      <c r="A22" s="15">
        <v>61</v>
      </c>
      <c r="B22" s="15" t="s">
        <v>13</v>
      </c>
      <c r="C22" s="12">
        <v>6759</v>
      </c>
      <c r="D22" s="19">
        <v>364.18</v>
      </c>
      <c r="E22" s="29">
        <v>1.0495000000000001</v>
      </c>
      <c r="F22" s="34">
        <v>1</v>
      </c>
      <c r="G22" s="34">
        <v>3.5270000000000001</v>
      </c>
      <c r="H22" s="34">
        <f t="shared" ref="H22:H45" si="12">IF(R22&gt;0,R22,1)</f>
        <v>1.4930000000000001</v>
      </c>
      <c r="I22" s="34">
        <v>1.113</v>
      </c>
      <c r="J22" s="34">
        <v>1.8220000000000001</v>
      </c>
      <c r="K22" s="35">
        <v>2733.68</v>
      </c>
      <c r="L22" s="29">
        <v>0.57679999999999998</v>
      </c>
      <c r="M22" s="35">
        <v>1576.79</v>
      </c>
      <c r="N22" s="35">
        <v>15.93</v>
      </c>
      <c r="O22" s="50">
        <v>5258</v>
      </c>
      <c r="P22" s="19">
        <f t="shared" si="2"/>
        <v>777.93</v>
      </c>
      <c r="Q22" s="35">
        <f t="shared" si="3"/>
        <v>2354.7199999999998</v>
      </c>
      <c r="R22" s="19">
        <f t="shared" si="4"/>
        <v>1.4930000000000001</v>
      </c>
      <c r="S22" s="35">
        <f t="shared" si="5"/>
        <v>4081.38</v>
      </c>
      <c r="T22" s="19">
        <f t="shared" ref="T22:T45" si="13">L22</f>
        <v>0.57679999999999998</v>
      </c>
      <c r="U22" s="35">
        <f t="shared" si="6"/>
        <v>2354.14</v>
      </c>
      <c r="V22" s="35">
        <f t="shared" si="7"/>
        <v>777.34999999999991</v>
      </c>
      <c r="W22" s="35">
        <f t="shared" si="8"/>
        <v>15.93</v>
      </c>
      <c r="X22" s="35">
        <f t="shared" si="9"/>
        <v>5254.1</v>
      </c>
      <c r="Y22" s="59">
        <f t="shared" si="10"/>
        <v>-3.8999999999996362</v>
      </c>
      <c r="Z22" s="35">
        <f t="shared" si="11"/>
        <v>777.34999999999991</v>
      </c>
      <c r="AA22" s="41"/>
    </row>
    <row r="23" spans="1:27" x14ac:dyDescent="0.2">
      <c r="A23" s="15">
        <v>59</v>
      </c>
      <c r="B23" s="15" t="s">
        <v>14</v>
      </c>
      <c r="C23" s="12">
        <v>32046</v>
      </c>
      <c r="D23" s="19">
        <v>364.18</v>
      </c>
      <c r="E23" s="29">
        <v>1.0615000000000001</v>
      </c>
      <c r="F23" s="34">
        <v>1</v>
      </c>
      <c r="G23" s="34">
        <v>4.3280000000000003</v>
      </c>
      <c r="H23" s="34">
        <f t="shared" si="12"/>
        <v>1.351</v>
      </c>
      <c r="I23" s="34">
        <v>1.04</v>
      </c>
      <c r="J23" s="34">
        <v>1.278</v>
      </c>
      <c r="K23" s="35">
        <v>2223.7600000000002</v>
      </c>
      <c r="L23" s="29">
        <v>0.57679999999999998</v>
      </c>
      <c r="M23" s="35">
        <v>1282.6600000000001</v>
      </c>
      <c r="N23" s="35">
        <v>12.96</v>
      </c>
      <c r="O23" s="50">
        <v>14441.4</v>
      </c>
      <c r="P23" s="19">
        <f t="shared" si="2"/>
        <v>450.65</v>
      </c>
      <c r="Q23" s="35">
        <f t="shared" si="3"/>
        <v>1733.31</v>
      </c>
      <c r="R23" s="19">
        <f t="shared" si="4"/>
        <v>1.351</v>
      </c>
      <c r="S23" s="35">
        <f t="shared" si="5"/>
        <v>3004.3</v>
      </c>
      <c r="T23" s="19">
        <f t="shared" si="13"/>
        <v>0.57679999999999998</v>
      </c>
      <c r="U23" s="35">
        <f t="shared" si="6"/>
        <v>1732.88</v>
      </c>
      <c r="V23" s="35">
        <f t="shared" si="7"/>
        <v>450.22</v>
      </c>
      <c r="W23" s="35">
        <f t="shared" si="8"/>
        <v>12.96</v>
      </c>
      <c r="X23" s="35">
        <f t="shared" si="9"/>
        <v>14427.8</v>
      </c>
      <c r="Y23" s="59">
        <f t="shared" si="10"/>
        <v>-13.600000000000364</v>
      </c>
      <c r="Z23" s="35">
        <f t="shared" si="11"/>
        <v>450.22</v>
      </c>
      <c r="AA23" s="41"/>
    </row>
    <row r="24" spans="1:27" x14ac:dyDescent="0.2">
      <c r="A24" s="15">
        <v>63</v>
      </c>
      <c r="B24" s="15" t="s">
        <v>15</v>
      </c>
      <c r="C24" s="12">
        <v>12267</v>
      </c>
      <c r="D24" s="19">
        <v>364.18</v>
      </c>
      <c r="E24" s="29">
        <v>1.0579000000000001</v>
      </c>
      <c r="F24" s="34">
        <v>1</v>
      </c>
      <c r="G24" s="34">
        <v>4.67</v>
      </c>
      <c r="H24" s="34">
        <f t="shared" si="12"/>
        <v>1.2250000000000001</v>
      </c>
      <c r="I24" s="34">
        <v>1.113</v>
      </c>
      <c r="J24" s="34">
        <v>1.667</v>
      </c>
      <c r="K24" s="35">
        <v>3338.17</v>
      </c>
      <c r="L24" s="29">
        <v>0.57679999999999998</v>
      </c>
      <c r="M24" s="35">
        <v>1925.46</v>
      </c>
      <c r="N24" s="35">
        <v>19.45</v>
      </c>
      <c r="O24" s="50">
        <v>5316.1</v>
      </c>
      <c r="P24" s="19">
        <f t="shared" si="2"/>
        <v>433.37</v>
      </c>
      <c r="Q24" s="35">
        <f t="shared" si="3"/>
        <v>2358.83</v>
      </c>
      <c r="R24" s="19">
        <f t="shared" si="4"/>
        <v>1.2250000000000001</v>
      </c>
      <c r="S24" s="35">
        <f t="shared" si="5"/>
        <v>4089.26</v>
      </c>
      <c r="T24" s="19">
        <f t="shared" si="13"/>
        <v>0.57679999999999998</v>
      </c>
      <c r="U24" s="35">
        <f t="shared" si="6"/>
        <v>2358.69</v>
      </c>
      <c r="V24" s="35">
        <f t="shared" si="7"/>
        <v>433.23</v>
      </c>
      <c r="W24" s="35">
        <f t="shared" si="8"/>
        <v>19.45</v>
      </c>
      <c r="X24" s="35">
        <f t="shared" si="9"/>
        <v>5314.4</v>
      </c>
      <c r="Y24" s="59">
        <f t="shared" si="10"/>
        <v>-1.7000000000007276</v>
      </c>
      <c r="Z24" s="35">
        <f t="shared" si="11"/>
        <v>433.23</v>
      </c>
      <c r="AA24" s="41"/>
    </row>
    <row r="25" spans="1:27" x14ac:dyDescent="0.2">
      <c r="A25" s="15">
        <v>65</v>
      </c>
      <c r="B25" s="15" t="s">
        <v>36</v>
      </c>
      <c r="C25" s="12">
        <v>12579</v>
      </c>
      <c r="D25" s="19">
        <v>364.18</v>
      </c>
      <c r="E25" s="29">
        <v>1.0551999999999999</v>
      </c>
      <c r="F25" s="34">
        <v>1</v>
      </c>
      <c r="G25" s="34">
        <v>3.585</v>
      </c>
      <c r="H25" s="34">
        <f t="shared" si="12"/>
        <v>1</v>
      </c>
      <c r="I25" s="34">
        <v>1.113</v>
      </c>
      <c r="J25" s="34">
        <v>1.802</v>
      </c>
      <c r="K25" s="35">
        <v>2763.06</v>
      </c>
      <c r="L25" s="29">
        <v>0.57679999999999998</v>
      </c>
      <c r="M25" s="35">
        <v>1593.73</v>
      </c>
      <c r="N25" s="35">
        <v>16.100000000000001</v>
      </c>
      <c r="O25" s="50">
        <v>0</v>
      </c>
      <c r="P25" s="19">
        <f t="shared" si="2"/>
        <v>0</v>
      </c>
      <c r="Q25" s="35">
        <f t="shared" si="3"/>
        <v>1593.73</v>
      </c>
      <c r="R25" s="19">
        <f t="shared" si="4"/>
        <v>1</v>
      </c>
      <c r="S25" s="35">
        <f t="shared" si="5"/>
        <v>2763.06</v>
      </c>
      <c r="T25" s="19">
        <f t="shared" si="13"/>
        <v>0.57679999999999998</v>
      </c>
      <c r="U25" s="35">
        <f t="shared" si="6"/>
        <v>1593.73</v>
      </c>
      <c r="V25" s="35">
        <f t="shared" si="7"/>
        <v>0</v>
      </c>
      <c r="W25" s="35">
        <f t="shared" si="8"/>
        <v>16.100000000000001</v>
      </c>
      <c r="X25" s="35">
        <f t="shared" si="9"/>
        <v>0</v>
      </c>
      <c r="Y25" s="59">
        <f t="shared" si="10"/>
        <v>0</v>
      </c>
      <c r="Z25" s="35">
        <f t="shared" si="11"/>
        <v>0</v>
      </c>
      <c r="AA25" s="41"/>
    </row>
    <row r="26" spans="1:27" x14ac:dyDescent="0.2">
      <c r="A26" s="15">
        <v>67</v>
      </c>
      <c r="B26" s="15" t="s">
        <v>37</v>
      </c>
      <c r="C26" s="12">
        <v>11424</v>
      </c>
      <c r="D26" s="19">
        <v>364.18</v>
      </c>
      <c r="E26" s="29">
        <v>1.0625</v>
      </c>
      <c r="F26" s="34">
        <v>1</v>
      </c>
      <c r="G26" s="34">
        <v>4.1280000000000001</v>
      </c>
      <c r="H26" s="34">
        <f t="shared" si="12"/>
        <v>1</v>
      </c>
      <c r="I26" s="34">
        <v>1.113</v>
      </c>
      <c r="J26" s="34">
        <v>1.266</v>
      </c>
      <c r="K26" s="35">
        <v>2250.6799999999998</v>
      </c>
      <c r="L26" s="29">
        <v>0.57679999999999998</v>
      </c>
      <c r="M26" s="35">
        <v>1298.19</v>
      </c>
      <c r="N26" s="35">
        <v>13.11</v>
      </c>
      <c r="O26" s="50">
        <v>0</v>
      </c>
      <c r="P26" s="19">
        <f t="shared" si="2"/>
        <v>0</v>
      </c>
      <c r="Q26" s="35">
        <f t="shared" si="3"/>
        <v>1298.19</v>
      </c>
      <c r="R26" s="19">
        <f t="shared" si="4"/>
        <v>1</v>
      </c>
      <c r="S26" s="35">
        <f t="shared" si="5"/>
        <v>2250.6799999999998</v>
      </c>
      <c r="T26" s="19">
        <f t="shared" si="13"/>
        <v>0.57679999999999998</v>
      </c>
      <c r="U26" s="35">
        <f t="shared" si="6"/>
        <v>1298.19</v>
      </c>
      <c r="V26" s="35">
        <f t="shared" si="7"/>
        <v>0</v>
      </c>
      <c r="W26" s="35">
        <f t="shared" si="8"/>
        <v>13.11</v>
      </c>
      <c r="X26" s="35">
        <f t="shared" si="9"/>
        <v>0</v>
      </c>
      <c r="Y26" s="59">
        <f t="shared" si="10"/>
        <v>0</v>
      </c>
      <c r="Z26" s="35">
        <f t="shared" si="11"/>
        <v>0</v>
      </c>
      <c r="AA26" s="41"/>
    </row>
    <row r="27" spans="1:27" x14ac:dyDescent="0.2">
      <c r="A27" s="15">
        <v>69</v>
      </c>
      <c r="B27" s="15" t="s">
        <v>16</v>
      </c>
      <c r="C27" s="12">
        <v>17650</v>
      </c>
      <c r="D27" s="19">
        <v>364.18</v>
      </c>
      <c r="E27" s="29">
        <v>1.0593999999999999</v>
      </c>
      <c r="F27" s="34">
        <v>1</v>
      </c>
      <c r="G27" s="34">
        <v>1.978</v>
      </c>
      <c r="H27" s="34">
        <f t="shared" si="12"/>
        <v>1.556</v>
      </c>
      <c r="I27" s="34">
        <v>1.113</v>
      </c>
      <c r="J27" s="34">
        <v>1.833</v>
      </c>
      <c r="K27" s="35">
        <v>1556.9</v>
      </c>
      <c r="L27" s="29">
        <v>0.57679999999999998</v>
      </c>
      <c r="M27" s="35">
        <v>898.02</v>
      </c>
      <c r="N27" s="35">
        <v>9.07</v>
      </c>
      <c r="O27" s="50">
        <v>8806.2000000000007</v>
      </c>
      <c r="P27" s="19">
        <f t="shared" si="2"/>
        <v>498.93</v>
      </c>
      <c r="Q27" s="35">
        <f t="shared" si="3"/>
        <v>1396.95</v>
      </c>
      <c r="R27" s="19">
        <f t="shared" si="4"/>
        <v>1.556</v>
      </c>
      <c r="S27" s="35">
        <f t="shared" si="5"/>
        <v>2422.5300000000002</v>
      </c>
      <c r="T27" s="19">
        <f t="shared" si="13"/>
        <v>0.57679999999999998</v>
      </c>
      <c r="U27" s="35">
        <f t="shared" si="6"/>
        <v>1397.32</v>
      </c>
      <c r="V27" s="35">
        <f t="shared" si="7"/>
        <v>499.29999999999995</v>
      </c>
      <c r="W27" s="35">
        <f t="shared" si="8"/>
        <v>9.07</v>
      </c>
      <c r="X27" s="35">
        <f t="shared" si="9"/>
        <v>8812.6</v>
      </c>
      <c r="Y27" s="59">
        <f t="shared" si="10"/>
        <v>6.3999999999996362</v>
      </c>
      <c r="Z27" s="35">
        <f t="shared" si="11"/>
        <v>499.29999999999995</v>
      </c>
      <c r="AA27" s="41"/>
    </row>
    <row r="28" spans="1:27" x14ac:dyDescent="0.2">
      <c r="A28" s="15">
        <v>71</v>
      </c>
      <c r="B28" s="15" t="s">
        <v>38</v>
      </c>
      <c r="C28" s="12">
        <v>16901</v>
      </c>
      <c r="D28" s="19">
        <v>364.18</v>
      </c>
      <c r="E28" s="29">
        <v>1.0811999999999999</v>
      </c>
      <c r="F28" s="34">
        <v>1</v>
      </c>
      <c r="G28" s="34">
        <v>2.04</v>
      </c>
      <c r="H28" s="34">
        <f t="shared" si="12"/>
        <v>1</v>
      </c>
      <c r="I28" s="34">
        <v>1.113</v>
      </c>
      <c r="J28" s="34">
        <v>1.2789999999999999</v>
      </c>
      <c r="K28" s="35">
        <v>1143.45</v>
      </c>
      <c r="L28" s="29">
        <v>0.57679999999999998</v>
      </c>
      <c r="M28" s="35">
        <v>659.54</v>
      </c>
      <c r="N28" s="35">
        <v>6.66</v>
      </c>
      <c r="O28" s="50">
        <v>0</v>
      </c>
      <c r="P28" s="19">
        <f t="shared" si="2"/>
        <v>0</v>
      </c>
      <c r="Q28" s="35">
        <f t="shared" si="3"/>
        <v>659.54</v>
      </c>
      <c r="R28" s="19">
        <f t="shared" si="4"/>
        <v>1</v>
      </c>
      <c r="S28" s="35">
        <f t="shared" si="5"/>
        <v>1143.45</v>
      </c>
      <c r="T28" s="19">
        <f t="shared" si="13"/>
        <v>0.57679999999999998</v>
      </c>
      <c r="U28" s="35">
        <f t="shared" si="6"/>
        <v>659.54</v>
      </c>
      <c r="V28" s="35">
        <f t="shared" si="7"/>
        <v>0</v>
      </c>
      <c r="W28" s="35">
        <f t="shared" si="8"/>
        <v>6.66</v>
      </c>
      <c r="X28" s="35">
        <f t="shared" si="9"/>
        <v>0</v>
      </c>
      <c r="Y28" s="59">
        <f t="shared" si="10"/>
        <v>0</v>
      </c>
      <c r="Z28" s="35">
        <f t="shared" si="11"/>
        <v>0</v>
      </c>
      <c r="AA28" s="41"/>
    </row>
    <row r="29" spans="1:27" x14ac:dyDescent="0.2">
      <c r="A29" s="15">
        <v>103</v>
      </c>
      <c r="B29" s="15" t="s">
        <v>17</v>
      </c>
      <c r="C29" s="12">
        <v>35179</v>
      </c>
      <c r="D29" s="19">
        <v>364.18</v>
      </c>
      <c r="E29" s="29">
        <v>1.0778000000000001</v>
      </c>
      <c r="F29" s="34">
        <v>1</v>
      </c>
      <c r="G29" s="34">
        <v>2.0219999999999998</v>
      </c>
      <c r="H29" s="34">
        <f t="shared" si="12"/>
        <v>1.2390000000000001</v>
      </c>
      <c r="I29" s="34">
        <v>1.04</v>
      </c>
      <c r="J29" s="34">
        <v>1.8</v>
      </c>
      <c r="K29" s="35">
        <v>1485.73</v>
      </c>
      <c r="L29" s="29">
        <v>0.57679999999999998</v>
      </c>
      <c r="M29" s="35">
        <v>856.97</v>
      </c>
      <c r="N29" s="35">
        <v>8.66</v>
      </c>
      <c r="O29" s="50">
        <v>7218.7</v>
      </c>
      <c r="P29" s="19">
        <f t="shared" si="2"/>
        <v>205.2</v>
      </c>
      <c r="Q29" s="35">
        <f t="shared" si="3"/>
        <v>1062.17</v>
      </c>
      <c r="R29" s="19">
        <f t="shared" si="4"/>
        <v>1.2390000000000001</v>
      </c>
      <c r="S29" s="35">
        <f t="shared" si="5"/>
        <v>1840.83</v>
      </c>
      <c r="T29" s="19">
        <f t="shared" si="13"/>
        <v>0.57679999999999998</v>
      </c>
      <c r="U29" s="35">
        <f t="shared" si="6"/>
        <v>1061.79</v>
      </c>
      <c r="V29" s="35">
        <f t="shared" si="7"/>
        <v>204.81999999999994</v>
      </c>
      <c r="W29" s="35">
        <f t="shared" si="8"/>
        <v>8.66</v>
      </c>
      <c r="X29" s="35">
        <f t="shared" si="9"/>
        <v>7205.4</v>
      </c>
      <c r="Y29" s="59">
        <f t="shared" si="10"/>
        <v>-13.300000000000182</v>
      </c>
      <c r="Z29" s="35">
        <f t="shared" si="11"/>
        <v>204.81999999999994</v>
      </c>
      <c r="AA29" s="41"/>
    </row>
    <row r="30" spans="1:27" x14ac:dyDescent="0.2">
      <c r="A30" s="15">
        <v>73</v>
      </c>
      <c r="B30" s="15" t="s">
        <v>18</v>
      </c>
      <c r="C30" s="12">
        <v>10899</v>
      </c>
      <c r="D30" s="19">
        <v>364.18</v>
      </c>
      <c r="E30" s="29">
        <v>1.0670999999999999</v>
      </c>
      <c r="F30" s="34">
        <v>1</v>
      </c>
      <c r="G30" s="34">
        <v>2.1160000000000001</v>
      </c>
      <c r="H30" s="34">
        <f t="shared" si="12"/>
        <v>1.7709999999999999</v>
      </c>
      <c r="I30" s="34">
        <v>1.113</v>
      </c>
      <c r="J30" s="34">
        <v>1.6339999999999999</v>
      </c>
      <c r="K30" s="35">
        <v>1495.49</v>
      </c>
      <c r="L30" s="29">
        <v>0.57679999999999998</v>
      </c>
      <c r="M30" s="35">
        <v>862.6</v>
      </c>
      <c r="N30" s="35">
        <v>8.7100000000000009</v>
      </c>
      <c r="O30" s="50">
        <v>7245.8</v>
      </c>
      <c r="P30" s="19">
        <f t="shared" si="2"/>
        <v>664.81</v>
      </c>
      <c r="Q30" s="35">
        <f t="shared" si="3"/>
        <v>1527.4099999999999</v>
      </c>
      <c r="R30" s="19">
        <f t="shared" si="4"/>
        <v>1.7709999999999999</v>
      </c>
      <c r="S30" s="35">
        <f t="shared" si="5"/>
        <v>2648.52</v>
      </c>
      <c r="T30" s="19">
        <f t="shared" si="13"/>
        <v>0.57679999999999998</v>
      </c>
      <c r="U30" s="35">
        <f t="shared" si="6"/>
        <v>1527.67</v>
      </c>
      <c r="V30" s="35">
        <f t="shared" si="7"/>
        <v>665.07</v>
      </c>
      <c r="W30" s="35">
        <f t="shared" si="8"/>
        <v>8.7100000000000009</v>
      </c>
      <c r="X30" s="35">
        <f t="shared" si="9"/>
        <v>7248.6</v>
      </c>
      <c r="Y30" s="59">
        <f t="shared" si="10"/>
        <v>2.8000000000001819</v>
      </c>
      <c r="Z30" s="35">
        <f t="shared" si="11"/>
        <v>665.07</v>
      </c>
      <c r="AA30" s="41"/>
    </row>
    <row r="31" spans="1:27" x14ac:dyDescent="0.2">
      <c r="A31" s="15">
        <v>75</v>
      </c>
      <c r="B31" s="15" t="s">
        <v>19</v>
      </c>
      <c r="C31" s="12">
        <v>11308</v>
      </c>
      <c r="D31" s="19">
        <v>364.18</v>
      </c>
      <c r="E31" s="29">
        <v>1.0751999999999999</v>
      </c>
      <c r="F31" s="34">
        <v>1</v>
      </c>
      <c r="G31" s="34">
        <v>4.758</v>
      </c>
      <c r="H31" s="34">
        <f t="shared" si="12"/>
        <v>1.31</v>
      </c>
      <c r="I31" s="34">
        <v>1.113</v>
      </c>
      <c r="J31" s="34">
        <v>1.64</v>
      </c>
      <c r="K31" s="35">
        <v>3400.7</v>
      </c>
      <c r="L31" s="29">
        <v>0.57679999999999998</v>
      </c>
      <c r="M31" s="35">
        <v>1961.52</v>
      </c>
      <c r="N31" s="35">
        <v>19.809999999999999</v>
      </c>
      <c r="O31" s="50">
        <v>6881.2</v>
      </c>
      <c r="P31" s="19">
        <f t="shared" si="2"/>
        <v>608.52</v>
      </c>
      <c r="Q31" s="35">
        <f t="shared" si="3"/>
        <v>2570.04</v>
      </c>
      <c r="R31" s="19">
        <f t="shared" si="4"/>
        <v>1.31</v>
      </c>
      <c r="S31" s="35">
        <f t="shared" si="5"/>
        <v>4454.92</v>
      </c>
      <c r="T31" s="19">
        <f t="shared" si="13"/>
        <v>0.57679999999999998</v>
      </c>
      <c r="U31" s="35">
        <f t="shared" si="6"/>
        <v>2569.6</v>
      </c>
      <c r="V31" s="35">
        <f t="shared" si="7"/>
        <v>608.07999999999993</v>
      </c>
      <c r="W31" s="35">
        <f t="shared" si="8"/>
        <v>19.809999999999999</v>
      </c>
      <c r="X31" s="35">
        <f t="shared" si="9"/>
        <v>6876.2</v>
      </c>
      <c r="Y31" s="59">
        <f t="shared" si="10"/>
        <v>-5</v>
      </c>
      <c r="Z31" s="35">
        <f t="shared" si="11"/>
        <v>608.07999999999993</v>
      </c>
      <c r="AA31" s="41"/>
    </row>
    <row r="32" spans="1:27" x14ac:dyDescent="0.2">
      <c r="A32" s="15">
        <v>275</v>
      </c>
      <c r="B32" s="15" t="s">
        <v>39</v>
      </c>
      <c r="C32" s="12">
        <v>4478</v>
      </c>
      <c r="D32" s="19">
        <v>364.18</v>
      </c>
      <c r="E32" s="29">
        <v>1.1263000000000001</v>
      </c>
      <c r="F32" s="34">
        <v>1</v>
      </c>
      <c r="G32" s="34">
        <v>4.8090000000000002</v>
      </c>
      <c r="H32" s="34">
        <f t="shared" si="12"/>
        <v>1</v>
      </c>
      <c r="I32" s="34">
        <v>1.113</v>
      </c>
      <c r="J32" s="34">
        <v>1.276</v>
      </c>
      <c r="K32" s="35">
        <v>2801.37</v>
      </c>
      <c r="L32" s="29">
        <v>0.57679999999999998</v>
      </c>
      <c r="M32" s="35">
        <v>1615.83</v>
      </c>
      <c r="N32" s="35">
        <v>16.32</v>
      </c>
      <c r="O32" s="50">
        <v>0</v>
      </c>
      <c r="P32" s="19">
        <f t="shared" si="2"/>
        <v>0</v>
      </c>
      <c r="Q32" s="35">
        <f t="shared" si="3"/>
        <v>1615.83</v>
      </c>
      <c r="R32" s="19">
        <f t="shared" si="4"/>
        <v>1</v>
      </c>
      <c r="S32" s="35">
        <f t="shared" si="5"/>
        <v>2801.37</v>
      </c>
      <c r="T32" s="19">
        <f t="shared" si="13"/>
        <v>0.57679999999999998</v>
      </c>
      <c r="U32" s="35">
        <f t="shared" si="6"/>
        <v>1615.83</v>
      </c>
      <c r="V32" s="35">
        <f t="shared" si="7"/>
        <v>0</v>
      </c>
      <c r="W32" s="35">
        <f t="shared" si="8"/>
        <v>16.32</v>
      </c>
      <c r="X32" s="35">
        <f t="shared" si="9"/>
        <v>0</v>
      </c>
      <c r="Y32" s="59">
        <f t="shared" si="10"/>
        <v>0</v>
      </c>
      <c r="Z32" s="35">
        <f t="shared" si="11"/>
        <v>0</v>
      </c>
      <c r="AA32" s="41"/>
    </row>
    <row r="33" spans="1:27" x14ac:dyDescent="0.2">
      <c r="A33" s="15">
        <v>203</v>
      </c>
      <c r="B33" s="15" t="s">
        <v>40</v>
      </c>
      <c r="C33" s="12">
        <v>11986</v>
      </c>
      <c r="D33" s="19">
        <v>364.18</v>
      </c>
      <c r="E33" s="29">
        <v>1.0642</v>
      </c>
      <c r="F33" s="34">
        <v>1</v>
      </c>
      <c r="G33" s="34">
        <v>2.9049999999999998</v>
      </c>
      <c r="H33" s="34">
        <f t="shared" si="12"/>
        <v>1</v>
      </c>
      <c r="I33" s="34">
        <v>1.113</v>
      </c>
      <c r="J33" s="34">
        <v>1.7989999999999999</v>
      </c>
      <c r="K33" s="35">
        <v>2254.3000000000002</v>
      </c>
      <c r="L33" s="29">
        <v>0.57679999999999998</v>
      </c>
      <c r="M33" s="35">
        <v>1300.28</v>
      </c>
      <c r="N33" s="35">
        <v>13.13</v>
      </c>
      <c r="O33" s="50">
        <v>0</v>
      </c>
      <c r="P33" s="19">
        <f t="shared" si="2"/>
        <v>0</v>
      </c>
      <c r="Q33" s="35">
        <f t="shared" si="3"/>
        <v>1300.28</v>
      </c>
      <c r="R33" s="19">
        <f t="shared" si="4"/>
        <v>1</v>
      </c>
      <c r="S33" s="35">
        <f t="shared" si="5"/>
        <v>2254.3000000000002</v>
      </c>
      <c r="T33" s="19">
        <f t="shared" si="13"/>
        <v>0.57679999999999998</v>
      </c>
      <c r="U33" s="35">
        <f t="shared" si="6"/>
        <v>1300.28</v>
      </c>
      <c r="V33" s="35">
        <f t="shared" si="7"/>
        <v>0</v>
      </c>
      <c r="W33" s="35">
        <f t="shared" si="8"/>
        <v>13.13</v>
      </c>
      <c r="X33" s="35">
        <f t="shared" si="9"/>
        <v>0</v>
      </c>
      <c r="Y33" s="59">
        <f t="shared" si="10"/>
        <v>0</v>
      </c>
      <c r="Z33" s="35">
        <f t="shared" si="11"/>
        <v>0</v>
      </c>
      <c r="AA33" s="41"/>
    </row>
    <row r="34" spans="1:27" x14ac:dyDescent="0.2">
      <c r="A34" s="15">
        <v>79</v>
      </c>
      <c r="B34" s="15" t="s">
        <v>20</v>
      </c>
      <c r="C34" s="12">
        <v>15451</v>
      </c>
      <c r="D34" s="19">
        <v>364.18</v>
      </c>
      <c r="E34" s="29">
        <v>1.0640000000000001</v>
      </c>
      <c r="F34" s="34">
        <v>1</v>
      </c>
      <c r="G34" s="34">
        <v>4.0590000000000002</v>
      </c>
      <c r="H34" s="34">
        <f t="shared" si="12"/>
        <v>1.1379999999999999</v>
      </c>
      <c r="I34" s="34">
        <v>1.113</v>
      </c>
      <c r="J34" s="34">
        <v>1.2749999999999999</v>
      </c>
      <c r="K34" s="35">
        <v>2231.94</v>
      </c>
      <c r="L34" s="29">
        <v>0.57679999999999998</v>
      </c>
      <c r="M34" s="35">
        <v>1287.3800000000001</v>
      </c>
      <c r="N34" s="35">
        <v>13</v>
      </c>
      <c r="O34" s="50">
        <v>2739.6</v>
      </c>
      <c r="P34" s="19">
        <f t="shared" si="2"/>
        <v>177.31</v>
      </c>
      <c r="Q34" s="35">
        <f t="shared" si="3"/>
        <v>1464.69</v>
      </c>
      <c r="R34" s="19">
        <f t="shared" si="4"/>
        <v>1.1379999999999999</v>
      </c>
      <c r="S34" s="35">
        <f t="shared" si="5"/>
        <v>2539.9499999999998</v>
      </c>
      <c r="T34" s="19">
        <f t="shared" si="13"/>
        <v>0.57679999999999998</v>
      </c>
      <c r="U34" s="35">
        <f t="shared" si="6"/>
        <v>1465.04</v>
      </c>
      <c r="V34" s="35">
        <f t="shared" si="7"/>
        <v>177.65999999999985</v>
      </c>
      <c r="W34" s="35">
        <f t="shared" si="8"/>
        <v>13</v>
      </c>
      <c r="X34" s="35">
        <f t="shared" si="9"/>
        <v>2745</v>
      </c>
      <c r="Y34" s="59">
        <f t="shared" si="10"/>
        <v>5.4000000000000909</v>
      </c>
      <c r="Z34" s="35">
        <f t="shared" si="11"/>
        <v>177.65999999999985</v>
      </c>
      <c r="AA34" s="41"/>
    </row>
    <row r="35" spans="1:27" x14ac:dyDescent="0.2">
      <c r="A35" s="15">
        <v>115</v>
      </c>
      <c r="B35" s="15" t="s">
        <v>41</v>
      </c>
      <c r="C35" s="12">
        <v>34306</v>
      </c>
      <c r="D35" s="19">
        <v>364.18</v>
      </c>
      <c r="E35" s="29">
        <v>1.0348999999999999</v>
      </c>
      <c r="F35" s="34">
        <v>1</v>
      </c>
      <c r="G35" s="34">
        <v>3.194</v>
      </c>
      <c r="H35" s="34">
        <f t="shared" si="12"/>
        <v>1</v>
      </c>
      <c r="I35" s="34">
        <v>1.04</v>
      </c>
      <c r="J35" s="34">
        <v>1.772</v>
      </c>
      <c r="K35" s="35">
        <v>2218.4299999999998</v>
      </c>
      <c r="L35" s="29">
        <v>0.57679999999999998</v>
      </c>
      <c r="M35" s="35">
        <v>1279.5899999999999</v>
      </c>
      <c r="N35" s="35">
        <v>12.93</v>
      </c>
      <c r="O35" s="50">
        <v>0</v>
      </c>
      <c r="P35" s="19">
        <f t="shared" si="2"/>
        <v>0</v>
      </c>
      <c r="Q35" s="35">
        <f t="shared" si="3"/>
        <v>1279.5899999999999</v>
      </c>
      <c r="R35" s="19">
        <f t="shared" si="4"/>
        <v>1</v>
      </c>
      <c r="S35" s="35">
        <f t="shared" si="5"/>
        <v>2218.4299999999998</v>
      </c>
      <c r="T35" s="19">
        <f t="shared" si="13"/>
        <v>0.57679999999999998</v>
      </c>
      <c r="U35" s="35">
        <f t="shared" si="6"/>
        <v>1279.5899999999999</v>
      </c>
      <c r="V35" s="35">
        <f t="shared" si="7"/>
        <v>0</v>
      </c>
      <c r="W35" s="35">
        <f t="shared" si="8"/>
        <v>12.93</v>
      </c>
      <c r="X35" s="35">
        <f t="shared" si="9"/>
        <v>0</v>
      </c>
      <c r="Y35" s="59">
        <f t="shared" si="10"/>
        <v>0</v>
      </c>
      <c r="Z35" s="35">
        <f t="shared" si="11"/>
        <v>0</v>
      </c>
      <c r="AA35" s="41"/>
    </row>
    <row r="36" spans="1:27" x14ac:dyDescent="0.2">
      <c r="A36" s="15">
        <v>83</v>
      </c>
      <c r="B36" s="15" t="s">
        <v>42</v>
      </c>
      <c r="C36" s="12">
        <v>27767</v>
      </c>
      <c r="D36" s="19">
        <v>364.18</v>
      </c>
      <c r="E36" s="29">
        <v>1.0842000000000001</v>
      </c>
      <c r="F36" s="34">
        <v>1</v>
      </c>
      <c r="G36" s="34">
        <v>1.0469999999999999</v>
      </c>
      <c r="H36" s="34">
        <f t="shared" si="12"/>
        <v>1</v>
      </c>
      <c r="I36" s="34">
        <v>1.04</v>
      </c>
      <c r="J36" s="34">
        <v>1.276</v>
      </c>
      <c r="K36" s="35">
        <v>548.6</v>
      </c>
      <c r="L36" s="29">
        <v>0.57679999999999998</v>
      </c>
      <c r="M36" s="35">
        <v>316.43</v>
      </c>
      <c r="N36" s="35">
        <v>3.2</v>
      </c>
      <c r="O36" s="50">
        <v>0</v>
      </c>
      <c r="P36" s="19">
        <f t="shared" si="2"/>
        <v>0</v>
      </c>
      <c r="Q36" s="35">
        <f t="shared" si="3"/>
        <v>316.43</v>
      </c>
      <c r="R36" s="19">
        <f t="shared" si="4"/>
        <v>1</v>
      </c>
      <c r="S36" s="35">
        <f t="shared" si="5"/>
        <v>548.6</v>
      </c>
      <c r="T36" s="19">
        <f t="shared" si="13"/>
        <v>0.57679999999999998</v>
      </c>
      <c r="U36" s="35">
        <f t="shared" si="6"/>
        <v>316.43</v>
      </c>
      <c r="V36" s="35">
        <f t="shared" si="7"/>
        <v>0</v>
      </c>
      <c r="W36" s="35">
        <f t="shared" si="8"/>
        <v>3.2</v>
      </c>
      <c r="X36" s="35">
        <f t="shared" si="9"/>
        <v>0</v>
      </c>
      <c r="Y36" s="59">
        <f t="shared" si="10"/>
        <v>0</v>
      </c>
      <c r="Z36" s="35">
        <f t="shared" si="11"/>
        <v>0</v>
      </c>
      <c r="AA36" s="41"/>
    </row>
    <row r="37" spans="1:27" x14ac:dyDescent="0.2">
      <c r="A37" s="15">
        <v>81</v>
      </c>
      <c r="B37" s="15" t="s">
        <v>43</v>
      </c>
      <c r="C37" s="12">
        <v>5628</v>
      </c>
      <c r="D37" s="19">
        <v>364.18</v>
      </c>
      <c r="E37" s="29">
        <v>1.0705</v>
      </c>
      <c r="F37" s="34">
        <v>1</v>
      </c>
      <c r="G37" s="34">
        <v>4.907</v>
      </c>
      <c r="H37" s="34">
        <f t="shared" si="12"/>
        <v>1</v>
      </c>
      <c r="I37" s="34">
        <v>1.113</v>
      </c>
      <c r="J37" s="34">
        <v>1.6419999999999999</v>
      </c>
      <c r="K37" s="35">
        <v>3496.13</v>
      </c>
      <c r="L37" s="29">
        <v>0.57679999999999998</v>
      </c>
      <c r="M37" s="35">
        <v>2016.57</v>
      </c>
      <c r="N37" s="35">
        <v>20.37</v>
      </c>
      <c r="O37" s="50">
        <v>0</v>
      </c>
      <c r="P37" s="19">
        <f t="shared" si="2"/>
        <v>0</v>
      </c>
      <c r="Q37" s="35">
        <f t="shared" si="3"/>
        <v>2016.57</v>
      </c>
      <c r="R37" s="19">
        <f t="shared" si="4"/>
        <v>1</v>
      </c>
      <c r="S37" s="35">
        <f t="shared" si="5"/>
        <v>3496.13</v>
      </c>
      <c r="T37" s="19">
        <f t="shared" si="13"/>
        <v>0.57679999999999998</v>
      </c>
      <c r="U37" s="35">
        <f t="shared" si="6"/>
        <v>2016.57</v>
      </c>
      <c r="V37" s="35">
        <f t="shared" si="7"/>
        <v>0</v>
      </c>
      <c r="W37" s="35">
        <f t="shared" si="8"/>
        <v>20.37</v>
      </c>
      <c r="X37" s="35">
        <f t="shared" si="9"/>
        <v>0</v>
      </c>
      <c r="Y37" s="59">
        <f t="shared" si="10"/>
        <v>0</v>
      </c>
      <c r="Z37" s="35">
        <f t="shared" si="11"/>
        <v>0</v>
      </c>
      <c r="AA37" s="41"/>
    </row>
    <row r="38" spans="1:27" x14ac:dyDescent="0.2">
      <c r="A38" s="15">
        <v>85</v>
      </c>
      <c r="B38" s="15" t="s">
        <v>23</v>
      </c>
      <c r="C38" s="12">
        <v>8760</v>
      </c>
      <c r="D38" s="19">
        <v>364.18</v>
      </c>
      <c r="E38" s="29">
        <v>1.0705</v>
      </c>
      <c r="F38" s="34">
        <v>1</v>
      </c>
      <c r="G38" s="34">
        <v>2.375</v>
      </c>
      <c r="H38" s="34">
        <f t="shared" si="12"/>
        <v>1.5029999999999999</v>
      </c>
      <c r="I38" s="34">
        <v>1.113</v>
      </c>
      <c r="J38" s="34">
        <v>1.7789999999999999</v>
      </c>
      <c r="K38" s="35">
        <v>1833.32</v>
      </c>
      <c r="L38" s="29">
        <v>0.57679999999999998</v>
      </c>
      <c r="M38" s="35">
        <v>1057.46</v>
      </c>
      <c r="N38" s="35">
        <v>10.68</v>
      </c>
      <c r="O38" s="50">
        <v>4660.1000000000004</v>
      </c>
      <c r="P38" s="19">
        <f t="shared" si="2"/>
        <v>531.97</v>
      </c>
      <c r="Q38" s="35">
        <f t="shared" si="3"/>
        <v>1589.43</v>
      </c>
      <c r="R38" s="19">
        <f t="shared" si="4"/>
        <v>1.5029999999999999</v>
      </c>
      <c r="S38" s="35">
        <f t="shared" si="5"/>
        <v>2755.47</v>
      </c>
      <c r="T38" s="19">
        <f t="shared" si="13"/>
        <v>0.57679999999999998</v>
      </c>
      <c r="U38" s="35">
        <f t="shared" si="6"/>
        <v>1589.36</v>
      </c>
      <c r="V38" s="35">
        <f t="shared" si="7"/>
        <v>531.89999999999986</v>
      </c>
      <c r="W38" s="35">
        <f t="shared" si="8"/>
        <v>10.68</v>
      </c>
      <c r="X38" s="35">
        <f t="shared" si="9"/>
        <v>4659.3999999999996</v>
      </c>
      <c r="Y38" s="59">
        <f t="shared" si="10"/>
        <v>-0.7000000000007276</v>
      </c>
      <c r="Z38" s="35">
        <f t="shared" si="11"/>
        <v>531.89999999999986</v>
      </c>
      <c r="AA38" s="41"/>
    </row>
    <row r="39" spans="1:27" x14ac:dyDescent="0.2">
      <c r="A39" s="15">
        <v>87</v>
      </c>
      <c r="B39" s="15" t="s">
        <v>24</v>
      </c>
      <c r="C39" s="12">
        <v>16506</v>
      </c>
      <c r="D39" s="19">
        <v>364.18</v>
      </c>
      <c r="E39" s="29">
        <v>1.0721000000000001</v>
      </c>
      <c r="F39" s="34">
        <v>1</v>
      </c>
      <c r="G39" s="34">
        <v>2.8050000000000002</v>
      </c>
      <c r="H39" s="34">
        <f t="shared" si="12"/>
        <v>1.2270000000000001</v>
      </c>
      <c r="I39" s="34">
        <v>1.113</v>
      </c>
      <c r="J39" s="34">
        <v>1.2470000000000001</v>
      </c>
      <c r="K39" s="35">
        <v>1520.01</v>
      </c>
      <c r="L39" s="29">
        <v>0.57679999999999998</v>
      </c>
      <c r="M39" s="35">
        <v>876.74</v>
      </c>
      <c r="N39" s="35">
        <v>8.86</v>
      </c>
      <c r="O39" s="50">
        <v>3284.3</v>
      </c>
      <c r="P39" s="19">
        <f t="shared" si="2"/>
        <v>198.98</v>
      </c>
      <c r="Q39" s="35">
        <f t="shared" si="3"/>
        <v>1075.72</v>
      </c>
      <c r="R39" s="19">
        <f t="shared" si="4"/>
        <v>1.2270000000000001</v>
      </c>
      <c r="S39" s="35">
        <f t="shared" si="5"/>
        <v>1865.05</v>
      </c>
      <c r="T39" s="19">
        <f t="shared" si="13"/>
        <v>0.57679999999999998</v>
      </c>
      <c r="U39" s="35">
        <f t="shared" si="6"/>
        <v>1075.76</v>
      </c>
      <c r="V39" s="35">
        <f t="shared" si="7"/>
        <v>199.01999999999998</v>
      </c>
      <c r="W39" s="35">
        <f t="shared" si="8"/>
        <v>8.86</v>
      </c>
      <c r="X39" s="35">
        <f t="shared" si="9"/>
        <v>3285</v>
      </c>
      <c r="Y39" s="59">
        <f t="shared" si="10"/>
        <v>0.6999999999998181</v>
      </c>
      <c r="Z39" s="35">
        <f t="shared" si="11"/>
        <v>199.01999999999998</v>
      </c>
      <c r="AA39" s="41"/>
    </row>
    <row r="40" spans="1:27" x14ac:dyDescent="0.2">
      <c r="A40" s="15">
        <v>29</v>
      </c>
      <c r="B40" s="15" t="s">
        <v>10</v>
      </c>
      <c r="C40" s="12">
        <v>28444</v>
      </c>
      <c r="D40" s="19">
        <v>364.18</v>
      </c>
      <c r="E40" s="29">
        <v>0.93910000000000005</v>
      </c>
      <c r="F40" s="34">
        <v>1</v>
      </c>
      <c r="G40" s="34">
        <v>2.911</v>
      </c>
      <c r="H40" s="34">
        <f t="shared" si="12"/>
        <v>1.208</v>
      </c>
      <c r="I40" s="34">
        <v>1</v>
      </c>
      <c r="J40" s="34">
        <v>1.278</v>
      </c>
      <c r="K40" s="35">
        <v>1272.33</v>
      </c>
      <c r="L40" s="29">
        <v>0.57679999999999998</v>
      </c>
      <c r="M40" s="35">
        <v>733.88</v>
      </c>
      <c r="N40" s="35">
        <v>7.41</v>
      </c>
      <c r="O40" s="50">
        <v>4336.7</v>
      </c>
      <c r="P40" s="19">
        <f t="shared" si="2"/>
        <v>152.46</v>
      </c>
      <c r="Q40" s="35">
        <f t="shared" si="3"/>
        <v>886.34</v>
      </c>
      <c r="R40" s="19">
        <f t="shared" si="4"/>
        <v>1.208</v>
      </c>
      <c r="S40" s="35">
        <f t="shared" si="5"/>
        <v>1536.98</v>
      </c>
      <c r="T40" s="19">
        <f t="shared" si="13"/>
        <v>0.57679999999999998</v>
      </c>
      <c r="U40" s="35">
        <f t="shared" si="6"/>
        <v>886.53</v>
      </c>
      <c r="V40" s="35">
        <f t="shared" si="7"/>
        <v>152.64999999999998</v>
      </c>
      <c r="W40" s="35">
        <f t="shared" si="8"/>
        <v>7.41</v>
      </c>
      <c r="X40" s="35">
        <f t="shared" si="9"/>
        <v>4342</v>
      </c>
      <c r="Y40" s="59">
        <f t="shared" si="10"/>
        <v>5.3000000000001819</v>
      </c>
      <c r="Z40" s="35">
        <f t="shared" si="11"/>
        <v>152.64999999999998</v>
      </c>
      <c r="AA40" s="41"/>
    </row>
    <row r="41" spans="1:27" x14ac:dyDescent="0.2">
      <c r="A41" s="15">
        <v>140</v>
      </c>
      <c r="B41" s="15" t="s">
        <v>8</v>
      </c>
      <c r="C41" s="12">
        <v>79029</v>
      </c>
      <c r="D41" s="19">
        <v>364.18</v>
      </c>
      <c r="E41" s="29">
        <v>1.0971</v>
      </c>
      <c r="F41" s="34">
        <v>1</v>
      </c>
      <c r="G41" s="34">
        <v>1.1240000000000001</v>
      </c>
      <c r="H41" s="34">
        <f t="shared" si="12"/>
        <v>1.4279999999999999</v>
      </c>
      <c r="I41" s="34">
        <v>1</v>
      </c>
      <c r="J41" s="34">
        <v>1.278</v>
      </c>
      <c r="K41" s="35">
        <v>573.92999999999995</v>
      </c>
      <c r="L41" s="29">
        <v>0.57679999999999998</v>
      </c>
      <c r="M41" s="35">
        <v>331.04</v>
      </c>
      <c r="N41" s="35">
        <v>3.34</v>
      </c>
      <c r="O41" s="50">
        <v>11206</v>
      </c>
      <c r="P41" s="19">
        <f t="shared" si="2"/>
        <v>141.80000000000001</v>
      </c>
      <c r="Q41" s="35">
        <f t="shared" si="3"/>
        <v>472.84000000000003</v>
      </c>
      <c r="R41" s="19">
        <f t="shared" si="4"/>
        <v>1.4279999999999999</v>
      </c>
      <c r="S41" s="35">
        <f t="shared" si="5"/>
        <v>819.57</v>
      </c>
      <c r="T41" s="19">
        <f t="shared" si="13"/>
        <v>0.57679999999999998</v>
      </c>
      <c r="U41" s="35">
        <f t="shared" si="6"/>
        <v>472.73</v>
      </c>
      <c r="V41" s="35">
        <f t="shared" si="7"/>
        <v>141.69</v>
      </c>
      <c r="W41" s="35">
        <f t="shared" si="8"/>
        <v>3.34</v>
      </c>
      <c r="X41" s="35">
        <f t="shared" si="9"/>
        <v>11197.6</v>
      </c>
      <c r="Y41" s="59">
        <f t="shared" si="10"/>
        <v>-8.3999999999996362</v>
      </c>
      <c r="Z41" s="35">
        <f t="shared" si="11"/>
        <v>141.69</v>
      </c>
      <c r="AA41" s="41"/>
    </row>
    <row r="42" spans="1:27" x14ac:dyDescent="0.2">
      <c r="A42" s="15">
        <v>49</v>
      </c>
      <c r="B42" s="15" t="s">
        <v>7</v>
      </c>
      <c r="C42" s="12">
        <v>27992</v>
      </c>
      <c r="D42" s="19">
        <v>364.18</v>
      </c>
      <c r="E42" s="29">
        <v>0.90149999999999997</v>
      </c>
      <c r="F42" s="34">
        <v>1</v>
      </c>
      <c r="G42" s="34">
        <v>1.139</v>
      </c>
      <c r="H42" s="34">
        <f t="shared" si="12"/>
        <v>1.5129999999999999</v>
      </c>
      <c r="I42" s="34">
        <v>1</v>
      </c>
      <c r="J42" s="34">
        <v>1.278</v>
      </c>
      <c r="K42" s="35">
        <v>477.9</v>
      </c>
      <c r="L42" s="29">
        <v>0.57679999999999998</v>
      </c>
      <c r="M42" s="35">
        <v>275.64999999999998</v>
      </c>
      <c r="N42" s="35">
        <v>2.78</v>
      </c>
      <c r="O42" s="50">
        <v>3962</v>
      </c>
      <c r="P42" s="19">
        <f t="shared" si="2"/>
        <v>141.54</v>
      </c>
      <c r="Q42" s="35">
        <f t="shared" si="3"/>
        <v>417.18999999999994</v>
      </c>
      <c r="R42" s="19">
        <f t="shared" si="4"/>
        <v>1.5129999999999999</v>
      </c>
      <c r="S42" s="35">
        <f t="shared" si="5"/>
        <v>723.06</v>
      </c>
      <c r="T42" s="19">
        <f t="shared" si="13"/>
        <v>0.57679999999999998</v>
      </c>
      <c r="U42" s="35">
        <f t="shared" si="6"/>
        <v>417.06</v>
      </c>
      <c r="V42" s="35">
        <f t="shared" si="7"/>
        <v>141.41000000000003</v>
      </c>
      <c r="W42" s="35">
        <f t="shared" si="8"/>
        <v>2.78</v>
      </c>
      <c r="X42" s="35">
        <f t="shared" si="9"/>
        <v>3958.3</v>
      </c>
      <c r="Y42" s="59">
        <f t="shared" si="10"/>
        <v>-3.6999999999998181</v>
      </c>
      <c r="Z42" s="35">
        <f t="shared" si="11"/>
        <v>141.41000000000003</v>
      </c>
      <c r="AA42" s="41"/>
    </row>
    <row r="43" spans="1:27" x14ac:dyDescent="0.2">
      <c r="A43" s="15">
        <v>133</v>
      </c>
      <c r="B43" s="15" t="s">
        <v>3</v>
      </c>
      <c r="C43" s="12">
        <v>20548</v>
      </c>
      <c r="D43" s="19">
        <v>364.18</v>
      </c>
      <c r="E43" s="29">
        <v>1.6632</v>
      </c>
      <c r="F43" s="34">
        <v>1</v>
      </c>
      <c r="G43" s="34">
        <v>1.792</v>
      </c>
      <c r="H43" s="34">
        <f t="shared" si="12"/>
        <v>2.2080000000000002</v>
      </c>
      <c r="I43" s="34">
        <v>1</v>
      </c>
      <c r="J43" s="34">
        <v>1.278</v>
      </c>
      <c r="K43" s="35">
        <v>1387.17</v>
      </c>
      <c r="L43" s="29">
        <v>0.57679999999999998</v>
      </c>
      <c r="M43" s="35">
        <v>800.12</v>
      </c>
      <c r="N43" s="35">
        <v>8.08</v>
      </c>
      <c r="O43" s="50">
        <v>19861</v>
      </c>
      <c r="P43" s="19">
        <f t="shared" si="2"/>
        <v>966.57</v>
      </c>
      <c r="Q43" s="35">
        <f t="shared" si="3"/>
        <v>1766.69</v>
      </c>
      <c r="R43" s="19">
        <f t="shared" si="4"/>
        <v>2.2080000000000002</v>
      </c>
      <c r="S43" s="35">
        <f t="shared" si="5"/>
        <v>3062.87</v>
      </c>
      <c r="T43" s="19">
        <f t="shared" si="13"/>
        <v>0.57679999999999998</v>
      </c>
      <c r="U43" s="35">
        <f t="shared" si="6"/>
        <v>1766.66</v>
      </c>
      <c r="V43" s="35">
        <f t="shared" si="7"/>
        <v>966.54000000000008</v>
      </c>
      <c r="W43" s="35">
        <f t="shared" si="8"/>
        <v>8.08</v>
      </c>
      <c r="X43" s="35">
        <f t="shared" si="9"/>
        <v>19860.5</v>
      </c>
      <c r="Y43" s="59">
        <f t="shared" si="10"/>
        <v>-0.5</v>
      </c>
      <c r="Z43" s="35">
        <f t="shared" si="11"/>
        <v>966.54000000000008</v>
      </c>
      <c r="AA43" s="41"/>
    </row>
    <row r="44" spans="1:27" x14ac:dyDescent="0.2">
      <c r="A44" s="15">
        <v>135</v>
      </c>
      <c r="B44" s="15" t="s">
        <v>4</v>
      </c>
      <c r="C44" s="12">
        <v>58558</v>
      </c>
      <c r="D44" s="19">
        <v>364.18</v>
      </c>
      <c r="E44" s="29">
        <v>1.6805000000000001</v>
      </c>
      <c r="F44" s="34">
        <v>1</v>
      </c>
      <c r="G44" s="34">
        <v>1.8260000000000001</v>
      </c>
      <c r="H44" s="34">
        <f t="shared" si="12"/>
        <v>1.484</v>
      </c>
      <c r="I44" s="34">
        <v>1</v>
      </c>
      <c r="J44" s="34">
        <v>1.278</v>
      </c>
      <c r="K44" s="35">
        <v>1428.19</v>
      </c>
      <c r="L44" s="29">
        <v>0.57679999999999998</v>
      </c>
      <c r="M44" s="35">
        <v>823.78</v>
      </c>
      <c r="N44" s="35">
        <v>8.32</v>
      </c>
      <c r="O44" s="50">
        <v>23342.7</v>
      </c>
      <c r="P44" s="19">
        <f t="shared" si="2"/>
        <v>398.63</v>
      </c>
      <c r="Q44" s="35">
        <f t="shared" si="3"/>
        <v>1222.4099999999999</v>
      </c>
      <c r="R44" s="19">
        <f t="shared" si="4"/>
        <v>1.484</v>
      </c>
      <c r="S44" s="35">
        <f t="shared" si="5"/>
        <v>2119.44</v>
      </c>
      <c r="T44" s="19">
        <f t="shared" si="13"/>
        <v>0.57679999999999998</v>
      </c>
      <c r="U44" s="35">
        <f t="shared" si="6"/>
        <v>1222.49</v>
      </c>
      <c r="V44" s="35">
        <f t="shared" si="7"/>
        <v>398.71000000000004</v>
      </c>
      <c r="W44" s="35">
        <f t="shared" si="8"/>
        <v>8.32</v>
      </c>
      <c r="X44" s="35">
        <f t="shared" si="9"/>
        <v>23347.7</v>
      </c>
      <c r="Y44" s="59">
        <f t="shared" si="10"/>
        <v>5</v>
      </c>
      <c r="Z44" s="35">
        <f t="shared" si="11"/>
        <v>398.71000000000004</v>
      </c>
      <c r="AA44" s="41"/>
    </row>
    <row r="45" spans="1:27" x14ac:dyDescent="0.2">
      <c r="A45" s="15">
        <v>33</v>
      </c>
      <c r="B45" s="15" t="s">
        <v>9</v>
      </c>
      <c r="C45" s="12">
        <v>61401</v>
      </c>
      <c r="D45" s="19">
        <v>364.18</v>
      </c>
      <c r="E45" s="29">
        <v>0.91830000000000001</v>
      </c>
      <c r="F45" s="34">
        <v>1</v>
      </c>
      <c r="G45" s="34">
        <v>1.978</v>
      </c>
      <c r="H45" s="34">
        <f t="shared" si="12"/>
        <v>1.397</v>
      </c>
      <c r="I45" s="34">
        <v>1</v>
      </c>
      <c r="J45" s="34">
        <v>1.278</v>
      </c>
      <c r="K45" s="35">
        <v>845.39</v>
      </c>
      <c r="L45" s="29">
        <v>0.57679999999999998</v>
      </c>
      <c r="M45" s="35">
        <v>487.62</v>
      </c>
      <c r="N45" s="35">
        <v>4.93</v>
      </c>
      <c r="O45" s="50">
        <v>11899.3</v>
      </c>
      <c r="P45" s="19">
        <f t="shared" si="2"/>
        <v>193.8</v>
      </c>
      <c r="Q45" s="35">
        <f t="shared" si="3"/>
        <v>681.42000000000007</v>
      </c>
      <c r="R45" s="19">
        <f t="shared" si="4"/>
        <v>1.397</v>
      </c>
      <c r="S45" s="35">
        <f t="shared" si="5"/>
        <v>1181.01</v>
      </c>
      <c r="T45" s="19">
        <f t="shared" si="13"/>
        <v>0.57679999999999998</v>
      </c>
      <c r="U45" s="35">
        <f t="shared" si="6"/>
        <v>681.21</v>
      </c>
      <c r="V45" s="35">
        <f t="shared" si="7"/>
        <v>193.59000000000003</v>
      </c>
      <c r="W45" s="35">
        <f t="shared" si="8"/>
        <v>4.93</v>
      </c>
      <c r="X45" s="35">
        <f t="shared" si="9"/>
        <v>11886.6</v>
      </c>
      <c r="Y45" s="59">
        <f t="shared" si="10"/>
        <v>-12.699999999998909</v>
      </c>
      <c r="Z45" s="35">
        <f t="shared" si="11"/>
        <v>193.59000000000003</v>
      </c>
      <c r="AA45" s="41"/>
    </row>
    <row r="46" spans="1:27" s="28" customFormat="1" ht="13.5" x14ac:dyDescent="0.25">
      <c r="A46" s="26"/>
      <c r="B46" s="22" t="s">
        <v>45</v>
      </c>
      <c r="C46" s="23">
        <f>SUM(C22:C45)</f>
        <v>567866</v>
      </c>
      <c r="D46" s="27"/>
      <c r="E46" s="33"/>
      <c r="F46" s="39"/>
      <c r="G46" s="27"/>
      <c r="H46" s="39"/>
      <c r="I46" s="27"/>
      <c r="J46" s="27"/>
      <c r="K46" s="44"/>
      <c r="L46" s="33"/>
      <c r="M46" s="27"/>
      <c r="N46" s="27"/>
      <c r="O46" s="51">
        <f>SUM(O22:O45)</f>
        <v>140459.09999999998</v>
      </c>
      <c r="P46" s="27"/>
      <c r="Q46" s="27"/>
      <c r="R46" s="27"/>
      <c r="S46" s="44"/>
      <c r="T46" s="27"/>
      <c r="U46" s="44"/>
      <c r="V46" s="44"/>
      <c r="W46" s="27"/>
      <c r="X46" s="47">
        <f>SUM(X22:X45)</f>
        <v>140421.20000000001</v>
      </c>
      <c r="Y46" s="61">
        <f t="shared" si="10"/>
        <v>-37.899999999965075</v>
      </c>
      <c r="Z46" s="35"/>
      <c r="AA46" s="41"/>
    </row>
    <row r="47" spans="1:27" x14ac:dyDescent="0.2">
      <c r="A47" s="16"/>
      <c r="B47" s="17" t="s">
        <v>46</v>
      </c>
      <c r="C47" s="18">
        <f>C46+C21</f>
        <v>1274109</v>
      </c>
      <c r="D47" s="19"/>
      <c r="E47" s="29"/>
      <c r="F47" s="34"/>
      <c r="G47" s="19"/>
      <c r="H47" s="34"/>
      <c r="I47" s="19"/>
      <c r="J47" s="19"/>
      <c r="K47" s="35"/>
      <c r="L47" s="29"/>
      <c r="M47" s="19"/>
      <c r="N47" s="19"/>
      <c r="O47" s="48">
        <f>O21+O46</f>
        <v>249289.8</v>
      </c>
      <c r="P47" s="17"/>
      <c r="Q47" s="17"/>
      <c r="R47" s="17"/>
      <c r="S47" s="48"/>
      <c r="T47" s="17"/>
      <c r="U47" s="48"/>
      <c r="V47" s="48"/>
      <c r="W47" s="17"/>
      <c r="X47" s="48">
        <f>X46+X21</f>
        <v>249249.80000000002</v>
      </c>
      <c r="Y47" s="62">
        <f>Y46+Y21</f>
        <v>-39.999999999967258</v>
      </c>
      <c r="Z47" s="35"/>
    </row>
    <row r="48" spans="1:27" x14ac:dyDescent="0.2">
      <c r="X48" s="41">
        <f>X47-O47</f>
        <v>-39.999999999970896</v>
      </c>
    </row>
  </sheetData>
  <mergeCells count="2">
    <mergeCell ref="K2:N2"/>
    <mergeCell ref="S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="70" zoomScaleNormal="70" zoomScaleSheetLayoutView="70" workbookViewId="0">
      <selection activeCell="J21" sqref="J21:J22"/>
    </sheetView>
  </sheetViews>
  <sheetFormatPr defaultRowHeight="15" x14ac:dyDescent="0.25"/>
  <cols>
    <col min="1" max="1" width="7.28515625" customWidth="1"/>
    <col min="2" max="2" width="7.42578125" customWidth="1"/>
    <col min="3" max="3" width="43.28515625" customWidth="1"/>
    <col min="4" max="4" width="23" customWidth="1"/>
    <col min="5" max="5" width="14.85546875" customWidth="1"/>
    <col min="6" max="6" width="17.85546875" customWidth="1"/>
    <col min="7" max="7" width="23.5703125" customWidth="1"/>
    <col min="8" max="8" width="22.42578125" customWidth="1"/>
    <col min="9" max="9" width="32.5703125" customWidth="1"/>
    <col min="10" max="10" width="27" customWidth="1"/>
    <col min="11" max="11" width="17.7109375" customWidth="1"/>
    <col min="12" max="12" width="24.7109375" customWidth="1"/>
    <col min="13" max="13" width="15.28515625" customWidth="1"/>
    <col min="14" max="14" width="23.140625" customWidth="1"/>
    <col min="15" max="15" width="29.5703125" customWidth="1"/>
    <col min="16" max="16" width="26.140625" customWidth="1"/>
  </cols>
  <sheetData>
    <row r="1" spans="1:16" s="65" customFormat="1" ht="15.75" x14ac:dyDescent="0.25">
      <c r="A1"/>
      <c r="B1" s="64"/>
      <c r="J1" s="66"/>
    </row>
    <row r="2" spans="1:16" s="65" customFormat="1" ht="15.75" x14ac:dyDescent="0.25">
      <c r="B2" s="64" t="str">
        <f ca="1">MID(CELL("filename",A2),SEARCH("]",CELL("filename",A2))+1,31)</f>
        <v>Приложение № 1</v>
      </c>
      <c r="J2" s="66"/>
    </row>
    <row r="3" spans="1:16" s="65" customFormat="1" ht="15.75" x14ac:dyDescent="0.25">
      <c r="B3" s="64" t="s">
        <v>82</v>
      </c>
      <c r="J3" s="66"/>
    </row>
    <row r="4" spans="1:16" s="112" customFormat="1" ht="15.75" x14ac:dyDescent="0.25">
      <c r="B4" s="64" t="s">
        <v>96</v>
      </c>
      <c r="J4" s="113"/>
    </row>
    <row r="5" spans="1:16" s="65" customFormat="1" ht="15.75" x14ac:dyDescent="0.25">
      <c r="B5" s="64" t="s">
        <v>68</v>
      </c>
      <c r="J5" s="66"/>
    </row>
    <row r="6" spans="1:16" s="65" customFormat="1" ht="15.75" x14ac:dyDescent="0.25">
      <c r="B6" s="67" t="s">
        <v>69</v>
      </c>
      <c r="J6" s="66"/>
    </row>
    <row r="7" spans="1:16" s="65" customFormat="1" ht="15.75" x14ac:dyDescent="0.25">
      <c r="B7" s="67" t="s">
        <v>70</v>
      </c>
      <c r="J7" s="66"/>
    </row>
    <row r="8" spans="1:16" s="65" customFormat="1" ht="15.75" x14ac:dyDescent="0.25">
      <c r="B8" s="67" t="s">
        <v>71</v>
      </c>
      <c r="J8" s="66"/>
    </row>
    <row r="9" spans="1:16" s="65" customFormat="1" ht="15.75" x14ac:dyDescent="0.25">
      <c r="B9" s="68"/>
      <c r="J9" s="66"/>
    </row>
    <row r="10" spans="1:16" s="65" customFormat="1" ht="15.75" x14ac:dyDescent="0.25">
      <c r="B10" s="69" t="s">
        <v>72</v>
      </c>
      <c r="J10" s="66"/>
    </row>
    <row r="11" spans="1:16" s="65" customFormat="1" ht="15.75" x14ac:dyDescent="0.25">
      <c r="B11" s="69" t="s">
        <v>73</v>
      </c>
      <c r="J11" s="66"/>
    </row>
    <row r="12" spans="1:16" s="65" customFormat="1" ht="15.75" x14ac:dyDescent="0.25">
      <c r="B12" s="69" t="s">
        <v>74</v>
      </c>
      <c r="J12" s="66"/>
    </row>
    <row r="13" spans="1:16" s="65" customFormat="1" ht="15.75" x14ac:dyDescent="0.25">
      <c r="B13" s="69" t="s">
        <v>75</v>
      </c>
      <c r="J13" s="66"/>
    </row>
    <row r="14" spans="1:16" s="65" customFormat="1" ht="15.75" x14ac:dyDescent="0.25">
      <c r="B14" s="67" t="s">
        <v>71</v>
      </c>
      <c r="J14" s="66"/>
    </row>
    <row r="15" spans="1:16" s="65" customFormat="1" x14ac:dyDescent="0.25">
      <c r="B15" s="70"/>
      <c r="J15" s="66"/>
    </row>
    <row r="16" spans="1:16" s="71" customFormat="1" ht="69.75" customHeight="1" x14ac:dyDescent="0.25">
      <c r="B16" s="120" t="s">
        <v>76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</row>
    <row r="17" spans="2:16" s="65" customFormat="1" ht="15.75" x14ac:dyDescent="0.25">
      <c r="B17" s="72"/>
      <c r="C17" s="72"/>
      <c r="D17" s="72"/>
      <c r="E17" s="72"/>
      <c r="F17" s="72"/>
      <c r="G17" s="72"/>
      <c r="H17" s="72"/>
      <c r="I17" s="72"/>
      <c r="J17" s="73"/>
      <c r="K17" s="72"/>
      <c r="L17" s="72"/>
      <c r="M17" s="72"/>
      <c r="N17" s="72"/>
      <c r="O17" s="72"/>
      <c r="P17" s="72"/>
    </row>
    <row r="18" spans="2:16" s="65" customFormat="1" x14ac:dyDescent="0.25">
      <c r="J18" s="66"/>
    </row>
    <row r="19" spans="2:16" s="112" customFormat="1" ht="46.5" customHeight="1" x14ac:dyDescent="0.25">
      <c r="B19" s="121" t="s">
        <v>100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</row>
    <row r="20" spans="2:16" s="65" customFormat="1" x14ac:dyDescent="0.25">
      <c r="J20" s="66"/>
    </row>
    <row r="21" spans="2:16" s="68" customFormat="1" ht="28.5" customHeight="1" x14ac:dyDescent="0.25">
      <c r="B21" s="122" t="s">
        <v>1</v>
      </c>
      <c r="C21" s="122" t="s">
        <v>77</v>
      </c>
      <c r="D21" s="123" t="s">
        <v>47</v>
      </c>
      <c r="E21" s="124" t="s">
        <v>48</v>
      </c>
      <c r="F21" s="124" t="s">
        <v>49</v>
      </c>
      <c r="G21" s="123" t="s">
        <v>78</v>
      </c>
      <c r="H21" s="118" t="s">
        <v>83</v>
      </c>
      <c r="I21" s="123" t="s">
        <v>51</v>
      </c>
      <c r="J21" s="123" t="s">
        <v>79</v>
      </c>
      <c r="K21" s="123" t="s">
        <v>52</v>
      </c>
      <c r="L21" s="123" t="s">
        <v>94</v>
      </c>
      <c r="M21" s="123" t="s">
        <v>55</v>
      </c>
      <c r="N21" s="123" t="s">
        <v>95</v>
      </c>
      <c r="O21" s="98" t="s">
        <v>84</v>
      </c>
      <c r="P21" s="123" t="s">
        <v>57</v>
      </c>
    </row>
    <row r="22" spans="2:16" s="68" customFormat="1" ht="228" customHeight="1" x14ac:dyDescent="0.25">
      <c r="B22" s="122"/>
      <c r="C22" s="122"/>
      <c r="D22" s="123"/>
      <c r="E22" s="124"/>
      <c r="F22" s="124"/>
      <c r="G22" s="123"/>
      <c r="H22" s="119"/>
      <c r="I22" s="123"/>
      <c r="J22" s="123"/>
      <c r="K22" s="123"/>
      <c r="L22" s="123"/>
      <c r="M22" s="123"/>
      <c r="N22" s="123"/>
      <c r="O22" s="98" t="s">
        <v>85</v>
      </c>
      <c r="P22" s="123"/>
    </row>
    <row r="23" spans="2:16" s="101" customFormat="1" ht="15.75" x14ac:dyDescent="0.25">
      <c r="B23" s="99"/>
      <c r="C23" s="99">
        <v>1</v>
      </c>
      <c r="D23" s="99">
        <v>2</v>
      </c>
      <c r="E23" s="100">
        <v>3</v>
      </c>
      <c r="F23" s="99">
        <v>4</v>
      </c>
      <c r="G23" s="99">
        <v>5</v>
      </c>
      <c r="H23" s="99">
        <v>6</v>
      </c>
      <c r="I23" s="99">
        <v>7</v>
      </c>
      <c r="J23" s="99" t="s">
        <v>93</v>
      </c>
      <c r="K23" s="99">
        <v>8</v>
      </c>
      <c r="L23" s="99">
        <v>9</v>
      </c>
      <c r="M23" s="99">
        <v>10</v>
      </c>
      <c r="N23" s="99">
        <v>11</v>
      </c>
      <c r="O23" s="99">
        <v>12</v>
      </c>
      <c r="P23" s="99">
        <v>13</v>
      </c>
    </row>
    <row r="24" spans="2:16" s="109" customFormat="1" ht="15.75" x14ac:dyDescent="0.25">
      <c r="B24" s="102">
        <v>232</v>
      </c>
      <c r="C24" s="103" t="s">
        <v>22</v>
      </c>
      <c r="D24" s="104">
        <v>192.82</v>
      </c>
      <c r="E24" s="105">
        <v>1.1427</v>
      </c>
      <c r="F24" s="105">
        <v>1</v>
      </c>
      <c r="G24" s="105">
        <v>2.7160000000000002</v>
      </c>
      <c r="H24" s="106">
        <v>1.3716999999999999</v>
      </c>
      <c r="I24" s="105">
        <v>1.04</v>
      </c>
      <c r="J24" s="102" t="s">
        <v>80</v>
      </c>
      <c r="K24" s="105">
        <v>1.276</v>
      </c>
      <c r="L24" s="104">
        <v>1089.32</v>
      </c>
      <c r="M24" s="107">
        <v>0.70530000000000004</v>
      </c>
      <c r="N24" s="107">
        <v>768.3</v>
      </c>
      <c r="O24" s="108">
        <v>208.18999999999994</v>
      </c>
      <c r="P24" s="108">
        <v>5.66</v>
      </c>
    </row>
    <row r="25" spans="2:16" s="109" customFormat="1" ht="15.75" x14ac:dyDescent="0.25">
      <c r="B25" s="102">
        <v>231</v>
      </c>
      <c r="C25" s="103" t="s">
        <v>21</v>
      </c>
      <c r="D25" s="104">
        <v>192.82</v>
      </c>
      <c r="E25" s="105">
        <v>1.0780000000000001</v>
      </c>
      <c r="F25" s="105">
        <v>1</v>
      </c>
      <c r="G25" s="105">
        <v>2.93</v>
      </c>
      <c r="H25" s="106">
        <v>1.4043000000000001</v>
      </c>
      <c r="I25" s="105">
        <v>1.04</v>
      </c>
      <c r="J25" s="102" t="s">
        <v>80</v>
      </c>
      <c r="K25" s="105">
        <v>1.276</v>
      </c>
      <c r="L25" s="104">
        <v>1134.96</v>
      </c>
      <c r="M25" s="107">
        <v>0.70530000000000004</v>
      </c>
      <c r="N25" s="107">
        <v>800.49</v>
      </c>
      <c r="O25" s="108">
        <v>230.46000000000004</v>
      </c>
      <c r="P25" s="108">
        <v>5.76</v>
      </c>
    </row>
    <row r="26" spans="2:16" s="109" customFormat="1" ht="15.75" x14ac:dyDescent="0.25">
      <c r="B26" s="110">
        <v>35</v>
      </c>
      <c r="C26" s="111" t="s">
        <v>26</v>
      </c>
      <c r="D26" s="104">
        <v>192.82</v>
      </c>
      <c r="E26" s="105">
        <v>0.7319</v>
      </c>
      <c r="F26" s="105">
        <v>1</v>
      </c>
      <c r="G26" s="105">
        <v>3.0950000000000002</v>
      </c>
      <c r="H26" s="106">
        <v>1</v>
      </c>
      <c r="I26" s="105">
        <v>1</v>
      </c>
      <c r="J26" s="110"/>
      <c r="K26" s="105">
        <v>1.278</v>
      </c>
      <c r="L26" s="104">
        <v>558.21</v>
      </c>
      <c r="M26" s="107">
        <v>0.70530000000000004</v>
      </c>
      <c r="N26" s="107">
        <v>393.71</v>
      </c>
      <c r="O26" s="108">
        <v>0</v>
      </c>
      <c r="P26" s="108">
        <v>3.98</v>
      </c>
    </row>
    <row r="27" spans="2:16" s="109" customFormat="1" ht="15.75" x14ac:dyDescent="0.25">
      <c r="B27" s="102">
        <v>52</v>
      </c>
      <c r="C27" s="103" t="s">
        <v>5</v>
      </c>
      <c r="D27" s="104">
        <v>192.82</v>
      </c>
      <c r="E27" s="105">
        <v>1.1254272574283473</v>
      </c>
      <c r="F27" s="105">
        <v>1</v>
      </c>
      <c r="G27" s="105">
        <v>0.26</v>
      </c>
      <c r="H27" s="106">
        <v>1.8328</v>
      </c>
      <c r="I27" s="105">
        <v>1</v>
      </c>
      <c r="J27" s="102"/>
      <c r="K27" s="105">
        <v>1.278</v>
      </c>
      <c r="L27" s="104">
        <v>132.16</v>
      </c>
      <c r="M27" s="107">
        <v>0.70530000000000004</v>
      </c>
      <c r="N27" s="107">
        <v>93.21</v>
      </c>
      <c r="O27" s="108">
        <v>42.349999999999994</v>
      </c>
      <c r="P27" s="108">
        <v>0.51</v>
      </c>
    </row>
    <row r="28" spans="2:16" s="109" customFormat="1" ht="15.75" x14ac:dyDescent="0.25">
      <c r="B28" s="102">
        <v>142</v>
      </c>
      <c r="C28" s="103" t="s">
        <v>27</v>
      </c>
      <c r="D28" s="104">
        <v>192.82</v>
      </c>
      <c r="E28" s="105">
        <v>1.1637607128538894</v>
      </c>
      <c r="F28" s="105">
        <v>1</v>
      </c>
      <c r="G28" s="105">
        <v>0.224</v>
      </c>
      <c r="H28" s="106">
        <v>1</v>
      </c>
      <c r="I28" s="105">
        <v>1</v>
      </c>
      <c r="J28" s="102"/>
      <c r="K28" s="105">
        <v>1.278</v>
      </c>
      <c r="L28" s="104">
        <v>64.239999999999995</v>
      </c>
      <c r="M28" s="107">
        <v>0.70530000000000004</v>
      </c>
      <c r="N28" s="107">
        <v>45.31</v>
      </c>
      <c r="O28" s="108">
        <v>0</v>
      </c>
      <c r="P28" s="108">
        <v>0.46</v>
      </c>
    </row>
    <row r="29" spans="2:16" s="109" customFormat="1" ht="31.5" x14ac:dyDescent="0.25">
      <c r="B29" s="102">
        <v>129</v>
      </c>
      <c r="C29" s="103" t="s">
        <v>6</v>
      </c>
      <c r="D29" s="104">
        <v>192.82</v>
      </c>
      <c r="E29" s="105">
        <v>1.4521443829743861</v>
      </c>
      <c r="F29" s="105">
        <v>1</v>
      </c>
      <c r="G29" s="105">
        <v>0.223</v>
      </c>
      <c r="H29" s="106">
        <v>2.1474000000000002</v>
      </c>
      <c r="I29" s="105">
        <v>1</v>
      </c>
      <c r="J29" s="102"/>
      <c r="K29" s="105">
        <v>1.278</v>
      </c>
      <c r="L29" s="104">
        <v>171.36</v>
      </c>
      <c r="M29" s="107">
        <v>0.70530000000000004</v>
      </c>
      <c r="N29" s="107">
        <v>120.86</v>
      </c>
      <c r="O29" s="108">
        <v>64.58</v>
      </c>
      <c r="P29" s="108">
        <v>0.56999999999999995</v>
      </c>
    </row>
    <row r="30" spans="2:16" s="109" customFormat="1" ht="15.75" x14ac:dyDescent="0.25">
      <c r="B30" s="102">
        <v>1</v>
      </c>
      <c r="C30" s="103" t="s">
        <v>28</v>
      </c>
      <c r="D30" s="104">
        <v>192.82</v>
      </c>
      <c r="E30" s="105">
        <v>0.8931</v>
      </c>
      <c r="F30" s="105">
        <v>1</v>
      </c>
      <c r="G30" s="105">
        <v>2.5379999999999998</v>
      </c>
      <c r="H30" s="106">
        <v>1</v>
      </c>
      <c r="I30" s="105">
        <v>1</v>
      </c>
      <c r="J30" s="102"/>
      <c r="K30" s="105">
        <v>1.278</v>
      </c>
      <c r="L30" s="104">
        <v>558.57000000000005</v>
      </c>
      <c r="M30" s="107">
        <v>0.70530000000000004</v>
      </c>
      <c r="N30" s="107">
        <v>393.96</v>
      </c>
      <c r="O30" s="108">
        <v>0</v>
      </c>
      <c r="P30" s="108">
        <v>3.98</v>
      </c>
    </row>
    <row r="31" spans="2:16" s="109" customFormat="1" ht="15.75" x14ac:dyDescent="0.25">
      <c r="B31" s="102">
        <v>4</v>
      </c>
      <c r="C31" s="103" t="s">
        <v>11</v>
      </c>
      <c r="D31" s="104">
        <v>192.82</v>
      </c>
      <c r="E31" s="105">
        <v>0.874</v>
      </c>
      <c r="F31" s="105">
        <v>1</v>
      </c>
      <c r="G31" s="105">
        <v>3.7170000000000001</v>
      </c>
      <c r="H31" s="106">
        <v>1.2109000000000001</v>
      </c>
      <c r="I31" s="105">
        <v>1</v>
      </c>
      <c r="J31" s="102"/>
      <c r="K31" s="105">
        <v>1.278</v>
      </c>
      <c r="L31" s="104">
        <v>969.38</v>
      </c>
      <c r="M31" s="107">
        <v>0.70530000000000004</v>
      </c>
      <c r="N31" s="107">
        <v>683.7</v>
      </c>
      <c r="O31" s="108">
        <v>119.07000000000005</v>
      </c>
      <c r="P31" s="108">
        <v>5.7</v>
      </c>
    </row>
    <row r="32" spans="2:16" s="109" customFormat="1" ht="15.75" x14ac:dyDescent="0.25">
      <c r="B32" s="102">
        <v>10</v>
      </c>
      <c r="C32" s="103" t="s">
        <v>12</v>
      </c>
      <c r="D32" s="104">
        <v>192.82</v>
      </c>
      <c r="E32" s="105">
        <v>0.88332999999999995</v>
      </c>
      <c r="F32" s="105">
        <v>1</v>
      </c>
      <c r="G32" s="105">
        <v>3.129</v>
      </c>
      <c r="H32" s="106">
        <v>1.34</v>
      </c>
      <c r="I32" s="105">
        <v>1</v>
      </c>
      <c r="J32" s="102"/>
      <c r="K32" s="105">
        <v>1.278</v>
      </c>
      <c r="L32" s="104">
        <v>912.68</v>
      </c>
      <c r="M32" s="107">
        <v>0.70530000000000004</v>
      </c>
      <c r="N32" s="107">
        <v>643.71</v>
      </c>
      <c r="O32" s="108">
        <v>163.33000000000004</v>
      </c>
      <c r="P32" s="108">
        <v>4.8499999999999996</v>
      </c>
    </row>
    <row r="33" spans="2:16" s="109" customFormat="1" ht="15.75" x14ac:dyDescent="0.25">
      <c r="B33" s="102">
        <v>13</v>
      </c>
      <c r="C33" s="103" t="s">
        <v>44</v>
      </c>
      <c r="D33" s="104">
        <v>192.82</v>
      </c>
      <c r="E33" s="105">
        <v>1.1812</v>
      </c>
      <c r="F33" s="105">
        <v>1</v>
      </c>
      <c r="G33" s="105">
        <v>4.3920000000000003</v>
      </c>
      <c r="H33" s="106">
        <v>1.0606</v>
      </c>
      <c r="I33" s="105">
        <v>1</v>
      </c>
      <c r="J33" s="102"/>
      <c r="K33" s="105">
        <v>1.278</v>
      </c>
      <c r="L33" s="104">
        <v>1355.88</v>
      </c>
      <c r="M33" s="107">
        <v>0.70530000000000004</v>
      </c>
      <c r="N33" s="107">
        <v>956.3</v>
      </c>
      <c r="O33" s="108">
        <v>54.639999999999986</v>
      </c>
      <c r="P33" s="108">
        <v>9.11</v>
      </c>
    </row>
    <row r="34" spans="2:16" s="109" customFormat="1" ht="15.75" x14ac:dyDescent="0.25">
      <c r="B34" s="102">
        <v>354</v>
      </c>
      <c r="C34" s="103" t="s">
        <v>2</v>
      </c>
      <c r="D34" s="104">
        <v>192.82</v>
      </c>
      <c r="E34" s="105">
        <v>1.056</v>
      </c>
      <c r="F34" s="105">
        <v>1</v>
      </c>
      <c r="G34" s="105">
        <v>2.141</v>
      </c>
      <c r="H34" s="106">
        <v>2.1793999999999998</v>
      </c>
      <c r="I34" s="105">
        <v>1</v>
      </c>
      <c r="J34" s="102"/>
      <c r="K34" s="105">
        <v>1.3839999999999999</v>
      </c>
      <c r="L34" s="104">
        <v>1314.94</v>
      </c>
      <c r="M34" s="107">
        <v>0.70530000000000004</v>
      </c>
      <c r="N34" s="107">
        <v>927.43</v>
      </c>
      <c r="O34" s="108">
        <v>501.88999999999993</v>
      </c>
      <c r="P34" s="108">
        <v>4.3</v>
      </c>
    </row>
    <row r="35" spans="2:16" s="109" customFormat="1" ht="15.75" x14ac:dyDescent="0.25">
      <c r="B35" s="102">
        <v>173</v>
      </c>
      <c r="C35" s="103" t="s">
        <v>29</v>
      </c>
      <c r="D35" s="104">
        <v>192.82</v>
      </c>
      <c r="E35" s="105">
        <v>0.80830000000000002</v>
      </c>
      <c r="F35" s="105">
        <v>1</v>
      </c>
      <c r="G35" s="105">
        <v>2.5819999999999999</v>
      </c>
      <c r="H35" s="106">
        <v>1</v>
      </c>
      <c r="I35" s="105">
        <v>1</v>
      </c>
      <c r="J35" s="102"/>
      <c r="K35" s="105">
        <v>1.278</v>
      </c>
      <c r="L35" s="104">
        <v>514.29</v>
      </c>
      <c r="M35" s="107">
        <v>0.70530000000000004</v>
      </c>
      <c r="N35" s="107">
        <v>362.73</v>
      </c>
      <c r="O35" s="108">
        <v>0</v>
      </c>
      <c r="P35" s="108">
        <v>3.66</v>
      </c>
    </row>
    <row r="36" spans="2:16" s="109" customFormat="1" ht="31.5" x14ac:dyDescent="0.25">
      <c r="B36" s="102">
        <v>151</v>
      </c>
      <c r="C36" s="103" t="s">
        <v>30</v>
      </c>
      <c r="D36" s="104">
        <v>192.82</v>
      </c>
      <c r="E36" s="105">
        <v>0.84650000000000003</v>
      </c>
      <c r="F36" s="105">
        <v>1</v>
      </c>
      <c r="G36" s="105">
        <v>1.6830000000000001</v>
      </c>
      <c r="H36" s="106">
        <v>1</v>
      </c>
      <c r="I36" s="105">
        <v>1</v>
      </c>
      <c r="J36" s="102"/>
      <c r="K36" s="105">
        <v>1.278</v>
      </c>
      <c r="L36" s="104">
        <v>351.07</v>
      </c>
      <c r="M36" s="107">
        <v>0.70530000000000004</v>
      </c>
      <c r="N36" s="107">
        <v>247.61</v>
      </c>
      <c r="O36" s="108">
        <v>0</v>
      </c>
      <c r="P36" s="108">
        <v>2.5</v>
      </c>
    </row>
    <row r="37" spans="2:16" s="109" customFormat="1" ht="15.75" x14ac:dyDescent="0.25">
      <c r="B37" s="102">
        <v>205</v>
      </c>
      <c r="C37" s="103" t="s">
        <v>31</v>
      </c>
      <c r="D37" s="104">
        <v>192.82</v>
      </c>
      <c r="E37" s="105">
        <v>0.86812999999999996</v>
      </c>
      <c r="F37" s="105">
        <v>1</v>
      </c>
      <c r="G37" s="105">
        <v>0.94</v>
      </c>
      <c r="H37" s="106">
        <v>1</v>
      </c>
      <c r="I37" s="105">
        <v>1</v>
      </c>
      <c r="J37" s="102"/>
      <c r="K37" s="105">
        <v>1.278</v>
      </c>
      <c r="L37" s="104">
        <v>201.09</v>
      </c>
      <c r="M37" s="107">
        <v>0.70530000000000004</v>
      </c>
      <c r="N37" s="107">
        <v>141.83000000000001</v>
      </c>
      <c r="O37" s="108">
        <v>0</v>
      </c>
      <c r="P37" s="108">
        <v>1.43</v>
      </c>
    </row>
    <row r="38" spans="2:16" s="109" customFormat="1" ht="15.75" x14ac:dyDescent="0.25">
      <c r="B38" s="102">
        <v>294</v>
      </c>
      <c r="C38" s="103" t="s">
        <v>32</v>
      </c>
      <c r="D38" s="104">
        <v>192.82</v>
      </c>
      <c r="E38" s="105">
        <v>0.80969999999999998</v>
      </c>
      <c r="F38" s="105">
        <v>1</v>
      </c>
      <c r="G38" s="105">
        <v>2.4350000000000001</v>
      </c>
      <c r="H38" s="106">
        <v>1</v>
      </c>
      <c r="I38" s="105">
        <v>1.113</v>
      </c>
      <c r="J38" s="102" t="s">
        <v>81</v>
      </c>
      <c r="K38" s="105">
        <v>1.772</v>
      </c>
      <c r="L38" s="104">
        <v>749.78</v>
      </c>
      <c r="M38" s="107">
        <v>0.70530000000000004</v>
      </c>
      <c r="N38" s="107">
        <v>528.82000000000005</v>
      </c>
      <c r="O38" s="108">
        <v>0</v>
      </c>
      <c r="P38" s="108">
        <v>5.34</v>
      </c>
    </row>
    <row r="39" spans="2:16" s="109" customFormat="1" ht="15.75" x14ac:dyDescent="0.25">
      <c r="B39" s="102">
        <v>355</v>
      </c>
      <c r="C39" s="103" t="s">
        <v>33</v>
      </c>
      <c r="D39" s="104">
        <v>192.82</v>
      </c>
      <c r="E39" s="105">
        <v>0.71833748444062584</v>
      </c>
      <c r="F39" s="105">
        <v>1</v>
      </c>
      <c r="G39" s="105">
        <v>1.72</v>
      </c>
      <c r="H39" s="106">
        <v>1</v>
      </c>
      <c r="I39" s="105">
        <v>1</v>
      </c>
      <c r="J39" s="102"/>
      <c r="K39" s="105">
        <v>1.278</v>
      </c>
      <c r="L39" s="104">
        <v>304.47000000000003</v>
      </c>
      <c r="M39" s="107">
        <v>0.70530000000000004</v>
      </c>
      <c r="N39" s="107">
        <v>214.74</v>
      </c>
      <c r="O39" s="108">
        <v>0</v>
      </c>
      <c r="P39" s="108">
        <v>2.17</v>
      </c>
    </row>
    <row r="40" spans="2:16" s="109" customFormat="1" ht="15.75" x14ac:dyDescent="0.25">
      <c r="B40" s="102">
        <v>295</v>
      </c>
      <c r="C40" s="103" t="s">
        <v>34</v>
      </c>
      <c r="D40" s="104">
        <v>192.82</v>
      </c>
      <c r="E40" s="105">
        <v>1.1789000000000001</v>
      </c>
      <c r="F40" s="105">
        <v>1</v>
      </c>
      <c r="G40" s="105">
        <v>1.048</v>
      </c>
      <c r="H40" s="106">
        <v>1</v>
      </c>
      <c r="I40" s="105">
        <v>1</v>
      </c>
      <c r="J40" s="102"/>
      <c r="K40" s="105">
        <v>1.278</v>
      </c>
      <c r="L40" s="104">
        <v>304.45</v>
      </c>
      <c r="M40" s="107">
        <v>0.70530000000000004</v>
      </c>
      <c r="N40" s="107">
        <v>214.73</v>
      </c>
      <c r="O40" s="108">
        <v>0</v>
      </c>
      <c r="P40" s="108">
        <v>2.17</v>
      </c>
    </row>
    <row r="41" spans="2:16" s="65" customFormat="1" x14ac:dyDescent="0.25">
      <c r="J41" s="66"/>
    </row>
    <row r="42" spans="2:16" s="65" customFormat="1" x14ac:dyDescent="0.25">
      <c r="J42" s="66"/>
    </row>
    <row r="43" spans="2:16" x14ac:dyDescent="0.25">
      <c r="B43" s="77"/>
    </row>
  </sheetData>
  <mergeCells count="16">
    <mergeCell ref="H21:H22"/>
    <mergeCell ref="B16:P16"/>
    <mergeCell ref="B19:P19"/>
    <mergeCell ref="B21:B22"/>
    <mergeCell ref="C21:C22"/>
    <mergeCell ref="D21:D22"/>
    <mergeCell ref="E21:E22"/>
    <mergeCell ref="F21:F22"/>
    <mergeCell ref="G21:G22"/>
    <mergeCell ref="I21:I22"/>
    <mergeCell ref="J21:J22"/>
    <mergeCell ref="K21:K22"/>
    <mergeCell ref="L21:L22"/>
    <mergeCell ref="M21:M22"/>
    <mergeCell ref="N21:N22"/>
    <mergeCell ref="P21:P22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85" zoomScaleNormal="85" workbookViewId="0">
      <selection activeCell="H31" sqref="H31"/>
    </sheetView>
  </sheetViews>
  <sheetFormatPr defaultRowHeight="15" x14ac:dyDescent="0.25"/>
  <cols>
    <col min="2" max="2" width="5" customWidth="1"/>
    <col min="3" max="3" width="42.85546875" customWidth="1"/>
    <col min="4" max="4" width="17.5703125" customWidth="1"/>
    <col min="5" max="5" width="15.140625" customWidth="1"/>
    <col min="6" max="6" width="16.42578125" customWidth="1"/>
    <col min="7" max="8" width="22" customWidth="1"/>
    <col min="9" max="9" width="23.28515625" customWidth="1"/>
    <col min="10" max="10" width="24.7109375" customWidth="1"/>
    <col min="11" max="11" width="16" customWidth="1"/>
    <col min="12" max="12" width="19" customWidth="1"/>
    <col min="13" max="13" width="12.5703125" customWidth="1"/>
    <col min="14" max="14" width="20.5703125" customWidth="1"/>
    <col min="15" max="15" width="23.5703125" customWidth="1"/>
    <col min="16" max="17" width="22.7109375" customWidth="1"/>
    <col min="18" max="18" width="20.85546875" customWidth="1"/>
    <col min="19" max="19" width="24.28515625" customWidth="1"/>
  </cols>
  <sheetData>
    <row r="1" spans="1:20" s="65" customFormat="1" x14ac:dyDescent="0.25">
      <c r="A1"/>
      <c r="T1" s="70"/>
    </row>
    <row r="2" spans="1:20" s="65" customFormat="1" ht="15.75" x14ac:dyDescent="0.25">
      <c r="B2" s="78" t="str">
        <f ca="1">MID(CELL("filename",A2),SEARCH("]",CELL("filename",A2))+1,31)</f>
        <v>Приложение № 2</v>
      </c>
      <c r="T2" s="70"/>
    </row>
    <row r="3" spans="1:20" s="65" customFormat="1" ht="15.75" x14ac:dyDescent="0.25">
      <c r="B3" s="78" t="s">
        <v>82</v>
      </c>
      <c r="T3" s="70"/>
    </row>
    <row r="4" spans="1:20" s="65" customFormat="1" ht="15.75" x14ac:dyDescent="0.25">
      <c r="B4" s="78" t="s">
        <v>96</v>
      </c>
      <c r="T4" s="70"/>
    </row>
    <row r="5" spans="1:20" s="65" customFormat="1" ht="15.75" x14ac:dyDescent="0.25">
      <c r="B5" s="78" t="s">
        <v>68</v>
      </c>
      <c r="T5" s="70"/>
    </row>
    <row r="6" spans="1:20" s="65" customFormat="1" ht="15.75" x14ac:dyDescent="0.25">
      <c r="B6" s="78" t="s">
        <v>69</v>
      </c>
      <c r="T6" s="70"/>
    </row>
    <row r="7" spans="1:20" s="65" customFormat="1" ht="15.75" x14ac:dyDescent="0.25">
      <c r="B7" s="78" t="s">
        <v>70</v>
      </c>
      <c r="T7" s="70"/>
    </row>
    <row r="8" spans="1:20" s="65" customFormat="1" ht="15.75" x14ac:dyDescent="0.25">
      <c r="B8" s="78" t="s">
        <v>71</v>
      </c>
      <c r="T8" s="70"/>
    </row>
    <row r="9" spans="1:20" s="65" customFormat="1" ht="15.75" x14ac:dyDescent="0.25">
      <c r="B9" s="78"/>
      <c r="T9" s="70"/>
    </row>
    <row r="10" spans="1:20" s="65" customFormat="1" ht="15.75" x14ac:dyDescent="0.25">
      <c r="A10" s="79"/>
      <c r="B10" s="64" t="s">
        <v>86</v>
      </c>
      <c r="T10" s="70"/>
    </row>
    <row r="11" spans="1:20" s="65" customFormat="1" ht="15.75" x14ac:dyDescent="0.25">
      <c r="A11" s="79"/>
      <c r="B11" s="64" t="s">
        <v>73</v>
      </c>
      <c r="T11" s="70"/>
    </row>
    <row r="12" spans="1:20" s="65" customFormat="1" ht="15.75" x14ac:dyDescent="0.25">
      <c r="A12" s="79"/>
      <c r="B12" s="64" t="s">
        <v>74</v>
      </c>
      <c r="T12" s="70"/>
    </row>
    <row r="13" spans="1:20" s="65" customFormat="1" ht="15.75" x14ac:dyDescent="0.25">
      <c r="A13" s="79"/>
      <c r="B13" s="64" t="s">
        <v>75</v>
      </c>
      <c r="T13" s="70"/>
    </row>
    <row r="14" spans="1:20" s="65" customFormat="1" ht="15.75" x14ac:dyDescent="0.25">
      <c r="A14" s="80"/>
      <c r="B14" s="81" t="s">
        <v>71</v>
      </c>
      <c r="T14" s="70"/>
    </row>
    <row r="15" spans="1:20" s="65" customFormat="1" x14ac:dyDescent="0.25">
      <c r="T15" s="70"/>
    </row>
    <row r="16" spans="1:20" s="65" customFormat="1" ht="36" customHeight="1" x14ac:dyDescent="0.25">
      <c r="B16" s="82" t="s">
        <v>87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T16" s="70"/>
    </row>
    <row r="17" spans="1:20" s="65" customFormat="1" x14ac:dyDescent="0.25">
      <c r="B17" s="83"/>
      <c r="T17" s="70"/>
    </row>
    <row r="18" spans="1:20" s="112" customFormat="1" ht="59.25" customHeight="1" x14ac:dyDescent="0.25">
      <c r="B18" s="125" t="s">
        <v>97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T18" s="114"/>
    </row>
    <row r="19" spans="1:20" s="112" customFormat="1" x14ac:dyDescent="0.25">
      <c r="T19" s="114"/>
    </row>
    <row r="20" spans="1:20" s="112" customFormat="1" ht="15" customHeight="1" x14ac:dyDescent="0.25">
      <c r="B20" s="126" t="s">
        <v>1</v>
      </c>
      <c r="C20" s="126" t="s">
        <v>77</v>
      </c>
      <c r="D20" s="127" t="s">
        <v>47</v>
      </c>
      <c r="E20" s="128" t="s">
        <v>48</v>
      </c>
      <c r="F20" s="128" t="s">
        <v>49</v>
      </c>
      <c r="G20" s="127" t="s">
        <v>78</v>
      </c>
      <c r="H20" s="130" t="s">
        <v>83</v>
      </c>
      <c r="I20" s="127" t="s">
        <v>51</v>
      </c>
      <c r="J20" s="127" t="s">
        <v>79</v>
      </c>
      <c r="K20" s="127" t="s">
        <v>52</v>
      </c>
      <c r="L20" s="127" t="s">
        <v>98</v>
      </c>
      <c r="M20" s="127" t="s">
        <v>55</v>
      </c>
      <c r="N20" s="127" t="s">
        <v>99</v>
      </c>
      <c r="O20" s="76" t="s">
        <v>84</v>
      </c>
      <c r="P20" s="129" t="s">
        <v>88</v>
      </c>
      <c r="Q20" s="129" t="s">
        <v>89</v>
      </c>
      <c r="R20" s="129" t="s">
        <v>90</v>
      </c>
      <c r="S20" s="129" t="s">
        <v>91</v>
      </c>
      <c r="T20" s="114"/>
    </row>
    <row r="21" spans="1:20" s="112" customFormat="1" ht="200.25" customHeight="1" x14ac:dyDescent="0.25">
      <c r="B21" s="126"/>
      <c r="C21" s="126"/>
      <c r="D21" s="127"/>
      <c r="E21" s="128"/>
      <c r="F21" s="128"/>
      <c r="G21" s="127"/>
      <c r="H21" s="131"/>
      <c r="I21" s="127"/>
      <c r="J21" s="127"/>
      <c r="K21" s="127"/>
      <c r="L21" s="127"/>
      <c r="M21" s="127"/>
      <c r="N21" s="127"/>
      <c r="O21" s="76" t="s">
        <v>85</v>
      </c>
      <c r="P21" s="129"/>
      <c r="Q21" s="129"/>
      <c r="R21" s="129"/>
      <c r="S21" s="129"/>
      <c r="T21" s="114"/>
    </row>
    <row r="22" spans="1:20" s="65" customFormat="1" x14ac:dyDescent="0.25">
      <c r="B22" s="74"/>
      <c r="C22" s="74">
        <v>1</v>
      </c>
      <c r="D22" s="74">
        <v>2</v>
      </c>
      <c r="E22" s="75">
        <v>3</v>
      </c>
      <c r="F22" s="74">
        <v>4</v>
      </c>
      <c r="G22" s="74">
        <v>5</v>
      </c>
      <c r="H22" s="74">
        <v>6</v>
      </c>
      <c r="I22" s="74">
        <v>7</v>
      </c>
      <c r="J22" s="74" t="s">
        <v>93</v>
      </c>
      <c r="K22" s="74">
        <v>8</v>
      </c>
      <c r="L22" s="74">
        <v>9</v>
      </c>
      <c r="M22" s="74">
        <v>10</v>
      </c>
      <c r="N22" s="74">
        <v>11</v>
      </c>
      <c r="O22" s="74">
        <v>12</v>
      </c>
      <c r="P22" s="74">
        <v>13</v>
      </c>
      <c r="Q22" s="74">
        <v>14</v>
      </c>
      <c r="R22" s="74">
        <v>15</v>
      </c>
      <c r="S22" s="74">
        <v>16</v>
      </c>
      <c r="T22" s="70"/>
    </row>
    <row r="23" spans="1:20" s="96" customFormat="1" ht="12.75" x14ac:dyDescent="0.2">
      <c r="A23" s="91"/>
      <c r="B23" s="84">
        <v>61</v>
      </c>
      <c r="C23" s="85" t="s">
        <v>13</v>
      </c>
      <c r="D23" s="92">
        <v>364.18</v>
      </c>
      <c r="E23" s="92">
        <v>1.0495000000000001</v>
      </c>
      <c r="F23" s="93">
        <v>1</v>
      </c>
      <c r="G23" s="93">
        <v>3.5270000000000001</v>
      </c>
      <c r="H23" s="93">
        <v>1.4876</v>
      </c>
      <c r="I23" s="93">
        <v>1.113</v>
      </c>
      <c r="J23" s="86" t="s">
        <v>81</v>
      </c>
      <c r="K23" s="93">
        <v>1.8220000000000001</v>
      </c>
      <c r="L23" s="94">
        <v>4066.62</v>
      </c>
      <c r="M23" s="92">
        <v>0.57679999999999998</v>
      </c>
      <c r="N23" s="94">
        <v>2345.63</v>
      </c>
      <c r="O23" s="94">
        <v>768.84000000000015</v>
      </c>
      <c r="P23" s="94">
        <v>504.31</v>
      </c>
      <c r="Q23" s="94">
        <v>100.57</v>
      </c>
      <c r="R23" s="94">
        <v>2950.51</v>
      </c>
      <c r="S23" s="92">
        <v>15.93</v>
      </c>
      <c r="T23" s="95"/>
    </row>
    <row r="24" spans="1:20" s="96" customFormat="1" ht="12.75" x14ac:dyDescent="0.2">
      <c r="A24" s="91"/>
      <c r="B24" s="84">
        <v>59</v>
      </c>
      <c r="C24" s="85" t="s">
        <v>14</v>
      </c>
      <c r="D24" s="92">
        <v>364.18</v>
      </c>
      <c r="E24" s="92">
        <v>1.0615000000000001</v>
      </c>
      <c r="F24" s="93">
        <v>1</v>
      </c>
      <c r="G24" s="93">
        <v>4.3280000000000003</v>
      </c>
      <c r="H24" s="93">
        <v>1.3474999999999999</v>
      </c>
      <c r="I24" s="93">
        <v>1.04</v>
      </c>
      <c r="J24" s="86" t="s">
        <v>80</v>
      </c>
      <c r="K24" s="93">
        <v>1.278</v>
      </c>
      <c r="L24" s="94">
        <v>2996.51</v>
      </c>
      <c r="M24" s="92">
        <v>0.57679999999999998</v>
      </c>
      <c r="N24" s="94">
        <v>1728.39</v>
      </c>
      <c r="O24" s="94">
        <v>445.73</v>
      </c>
      <c r="P24" s="94">
        <v>660.4</v>
      </c>
      <c r="Q24" s="94">
        <v>89.12</v>
      </c>
      <c r="R24" s="94">
        <v>2477.91</v>
      </c>
      <c r="S24" s="92">
        <v>12.96</v>
      </c>
      <c r="T24" s="95"/>
    </row>
    <row r="25" spans="1:20" s="96" customFormat="1" ht="12.75" x14ac:dyDescent="0.2">
      <c r="A25" s="91"/>
      <c r="B25" s="84">
        <v>63</v>
      </c>
      <c r="C25" s="85" t="s">
        <v>15</v>
      </c>
      <c r="D25" s="92">
        <v>364.18</v>
      </c>
      <c r="E25" s="92">
        <v>1.0579000000000001</v>
      </c>
      <c r="F25" s="93">
        <v>1</v>
      </c>
      <c r="G25" s="93">
        <v>4.67</v>
      </c>
      <c r="H25" s="93">
        <v>1.2232000000000001</v>
      </c>
      <c r="I25" s="93">
        <v>1.113</v>
      </c>
      <c r="J25" s="86" t="s">
        <v>81</v>
      </c>
      <c r="K25" s="93">
        <v>1.667</v>
      </c>
      <c r="L25" s="94">
        <v>4083.25</v>
      </c>
      <c r="M25" s="92">
        <v>0.57679999999999998</v>
      </c>
      <c r="N25" s="94">
        <v>2355.2199999999998</v>
      </c>
      <c r="O25" s="94">
        <v>429.75999999999976</v>
      </c>
      <c r="P25" s="94">
        <v>659.17</v>
      </c>
      <c r="Q25" s="94">
        <v>97.43</v>
      </c>
      <c r="R25" s="94">
        <v>3111.8199999999997</v>
      </c>
      <c r="S25" s="92">
        <v>19.45</v>
      </c>
      <c r="T25" s="95"/>
    </row>
    <row r="26" spans="1:20" s="96" customFormat="1" ht="12.75" x14ac:dyDescent="0.2">
      <c r="A26" s="91"/>
      <c r="B26" s="84">
        <v>65</v>
      </c>
      <c r="C26" s="85" t="s">
        <v>36</v>
      </c>
      <c r="D26" s="92">
        <v>364.18</v>
      </c>
      <c r="E26" s="92">
        <v>1.0551999999999999</v>
      </c>
      <c r="F26" s="93">
        <v>1</v>
      </c>
      <c r="G26" s="93">
        <v>3.585</v>
      </c>
      <c r="H26" s="93">
        <v>1.1265000000000001</v>
      </c>
      <c r="I26" s="93">
        <v>1.113</v>
      </c>
      <c r="J26" s="86" t="s">
        <v>81</v>
      </c>
      <c r="K26" s="93">
        <v>1.802</v>
      </c>
      <c r="L26" s="94">
        <v>3112.58</v>
      </c>
      <c r="M26" s="92">
        <v>0.57679999999999998</v>
      </c>
      <c r="N26" s="94">
        <v>1795.34</v>
      </c>
      <c r="O26" s="94">
        <v>201.6099999999999</v>
      </c>
      <c r="P26" s="94">
        <v>587.75</v>
      </c>
      <c r="Q26" s="94">
        <v>122.63</v>
      </c>
      <c r="R26" s="94">
        <v>2505.7200000000003</v>
      </c>
      <c r="S26" s="92">
        <v>16.100000000000001</v>
      </c>
      <c r="T26" s="95"/>
    </row>
    <row r="27" spans="1:20" s="96" customFormat="1" ht="12.75" x14ac:dyDescent="0.2">
      <c r="A27" s="91"/>
      <c r="B27" s="84">
        <v>67</v>
      </c>
      <c r="C27" s="85" t="s">
        <v>37</v>
      </c>
      <c r="D27" s="92">
        <v>364.18</v>
      </c>
      <c r="E27" s="92">
        <v>1.0625</v>
      </c>
      <c r="F27" s="93">
        <v>1</v>
      </c>
      <c r="G27" s="93">
        <v>4.1280000000000001</v>
      </c>
      <c r="H27" s="93">
        <v>1.1119000000000001</v>
      </c>
      <c r="I27" s="93">
        <v>1.113</v>
      </c>
      <c r="J27" s="86" t="s">
        <v>81</v>
      </c>
      <c r="K27" s="93">
        <v>1.266</v>
      </c>
      <c r="L27" s="94">
        <v>2502.5300000000002</v>
      </c>
      <c r="M27" s="92">
        <v>0.57679999999999998</v>
      </c>
      <c r="N27" s="94">
        <v>1443.46</v>
      </c>
      <c r="O27" s="94">
        <v>145.26999999999998</v>
      </c>
      <c r="P27" s="94">
        <v>432.92</v>
      </c>
      <c r="Q27" s="94">
        <v>102.86</v>
      </c>
      <c r="R27" s="94">
        <v>1979.24</v>
      </c>
      <c r="S27" s="92">
        <v>13.11</v>
      </c>
      <c r="T27" s="95"/>
    </row>
    <row r="28" spans="1:20" s="96" customFormat="1" ht="12.75" x14ac:dyDescent="0.2">
      <c r="A28" s="91"/>
      <c r="B28" s="84">
        <v>69</v>
      </c>
      <c r="C28" s="85" t="s">
        <v>16</v>
      </c>
      <c r="D28" s="92">
        <v>364.18</v>
      </c>
      <c r="E28" s="92">
        <v>1.0593999999999999</v>
      </c>
      <c r="F28" s="93">
        <v>1</v>
      </c>
      <c r="G28" s="93">
        <v>1.978</v>
      </c>
      <c r="H28" s="93">
        <v>1.55</v>
      </c>
      <c r="I28" s="93">
        <v>1.113</v>
      </c>
      <c r="J28" s="86" t="s">
        <v>81</v>
      </c>
      <c r="K28" s="93">
        <v>1.833</v>
      </c>
      <c r="L28" s="94">
        <v>2413.19</v>
      </c>
      <c r="M28" s="92">
        <v>0.57679999999999998</v>
      </c>
      <c r="N28" s="94">
        <v>1391.93</v>
      </c>
      <c r="O28" s="94">
        <v>493.91000000000008</v>
      </c>
      <c r="P28" s="94">
        <v>471.54</v>
      </c>
      <c r="Q28" s="94">
        <v>141.13</v>
      </c>
      <c r="R28" s="94">
        <v>2004.6</v>
      </c>
      <c r="S28" s="92">
        <v>9.07</v>
      </c>
      <c r="T28" s="95"/>
    </row>
    <row r="29" spans="1:20" s="96" customFormat="1" ht="12.75" x14ac:dyDescent="0.2">
      <c r="A29" s="91"/>
      <c r="B29" s="84">
        <v>71</v>
      </c>
      <c r="C29" s="85" t="s">
        <v>38</v>
      </c>
      <c r="D29" s="92">
        <v>364.18</v>
      </c>
      <c r="E29" s="92">
        <v>1.0811999999999999</v>
      </c>
      <c r="F29" s="93">
        <v>1</v>
      </c>
      <c r="G29" s="93">
        <v>2.04</v>
      </c>
      <c r="H29" s="93">
        <v>1</v>
      </c>
      <c r="I29" s="93">
        <v>1.113</v>
      </c>
      <c r="J29" s="86" t="s">
        <v>81</v>
      </c>
      <c r="K29" s="93">
        <v>1.2789999999999999</v>
      </c>
      <c r="L29" s="94">
        <v>1143.45</v>
      </c>
      <c r="M29" s="92">
        <v>0.57679999999999998</v>
      </c>
      <c r="N29" s="94">
        <v>659.54</v>
      </c>
      <c r="O29" s="94">
        <v>0</v>
      </c>
      <c r="P29" s="94">
        <v>373.04</v>
      </c>
      <c r="Q29" s="94">
        <v>83.5</v>
      </c>
      <c r="R29" s="94">
        <v>1116.08</v>
      </c>
      <c r="S29" s="92">
        <v>6.66</v>
      </c>
      <c r="T29" s="95"/>
    </row>
    <row r="30" spans="1:20" s="96" customFormat="1" ht="12.75" x14ac:dyDescent="0.2">
      <c r="A30" s="91"/>
      <c r="B30" s="84">
        <v>103</v>
      </c>
      <c r="C30" s="85" t="s">
        <v>17</v>
      </c>
      <c r="D30" s="92">
        <v>364.18</v>
      </c>
      <c r="E30" s="92">
        <v>1.0778000000000001</v>
      </c>
      <c r="F30" s="93">
        <v>1</v>
      </c>
      <c r="G30" s="93">
        <v>2.0219999999999998</v>
      </c>
      <c r="H30" s="93">
        <v>1.2365999999999999</v>
      </c>
      <c r="I30" s="93">
        <v>1.04</v>
      </c>
      <c r="J30" s="86" t="s">
        <v>80</v>
      </c>
      <c r="K30" s="93">
        <v>1.8</v>
      </c>
      <c r="L30" s="94">
        <v>1837.26</v>
      </c>
      <c r="M30" s="92">
        <v>0.57679999999999998</v>
      </c>
      <c r="N30" s="94">
        <v>1059.73</v>
      </c>
      <c r="O30" s="94">
        <v>202.76</v>
      </c>
      <c r="P30" s="94">
        <v>921.69</v>
      </c>
      <c r="Q30" s="94">
        <v>103.47</v>
      </c>
      <c r="R30" s="94">
        <v>2084.89</v>
      </c>
      <c r="S30" s="92">
        <v>8.66</v>
      </c>
      <c r="T30" s="95"/>
    </row>
    <row r="31" spans="1:20" s="96" customFormat="1" ht="12.75" x14ac:dyDescent="0.2">
      <c r="A31" s="91"/>
      <c r="B31" s="84">
        <v>73</v>
      </c>
      <c r="C31" s="85" t="s">
        <v>18</v>
      </c>
      <c r="D31" s="92">
        <v>364.18</v>
      </c>
      <c r="E31" s="92">
        <v>1.0670999999999999</v>
      </c>
      <c r="F31" s="93">
        <v>1</v>
      </c>
      <c r="G31" s="93">
        <v>2.1160000000000001</v>
      </c>
      <c r="H31" s="93">
        <v>1.7630999999999999</v>
      </c>
      <c r="I31" s="93">
        <v>1.113</v>
      </c>
      <c r="J31" s="86" t="s">
        <v>81</v>
      </c>
      <c r="K31" s="93">
        <v>1.6339999999999999</v>
      </c>
      <c r="L31" s="94">
        <v>2636.7</v>
      </c>
      <c r="M31" s="92">
        <v>0.57679999999999998</v>
      </c>
      <c r="N31" s="94">
        <v>1520.85</v>
      </c>
      <c r="O31" s="94">
        <v>658.24999999999989</v>
      </c>
      <c r="P31" s="94">
        <v>573.82000000000005</v>
      </c>
      <c r="Q31" s="94">
        <v>120.6</v>
      </c>
      <c r="R31" s="94">
        <v>2215.27</v>
      </c>
      <c r="S31" s="92">
        <v>8.7100000000000009</v>
      </c>
      <c r="T31" s="95"/>
    </row>
    <row r="32" spans="1:20" s="96" customFormat="1" ht="12.75" x14ac:dyDescent="0.2">
      <c r="A32" s="91"/>
      <c r="B32" s="84">
        <v>75</v>
      </c>
      <c r="C32" s="85" t="s">
        <v>92</v>
      </c>
      <c r="D32" s="92">
        <v>364.18</v>
      </c>
      <c r="E32" s="92">
        <v>1.0751999999999999</v>
      </c>
      <c r="F32" s="93">
        <v>1</v>
      </c>
      <c r="G32" s="93">
        <v>4.758</v>
      </c>
      <c r="H32" s="93">
        <v>1.3069</v>
      </c>
      <c r="I32" s="93">
        <v>1.113</v>
      </c>
      <c r="J32" s="86" t="s">
        <v>81</v>
      </c>
      <c r="K32" s="93">
        <v>1.64</v>
      </c>
      <c r="L32" s="94">
        <v>4444.38</v>
      </c>
      <c r="M32" s="92">
        <v>0.57679999999999998</v>
      </c>
      <c r="N32" s="94">
        <v>2563.52</v>
      </c>
      <c r="O32" s="94">
        <v>602</v>
      </c>
      <c r="P32" s="94">
        <v>556.04</v>
      </c>
      <c r="Q32" s="94">
        <v>179.48</v>
      </c>
      <c r="R32" s="94">
        <v>3299.04</v>
      </c>
      <c r="S32" s="92">
        <v>19.809999999999999</v>
      </c>
      <c r="T32" s="95"/>
    </row>
    <row r="33" spans="1:20" s="96" customFormat="1" ht="12.75" x14ac:dyDescent="0.2">
      <c r="A33" s="91"/>
      <c r="B33" s="84">
        <v>275</v>
      </c>
      <c r="C33" s="85" t="s">
        <v>39</v>
      </c>
      <c r="D33" s="92">
        <v>364.18</v>
      </c>
      <c r="E33" s="92">
        <v>1.1263000000000001</v>
      </c>
      <c r="F33" s="93">
        <v>1</v>
      </c>
      <c r="G33" s="93">
        <v>4.8090000000000002</v>
      </c>
      <c r="H33" s="93">
        <v>1</v>
      </c>
      <c r="I33" s="93">
        <v>1.113</v>
      </c>
      <c r="J33" s="86" t="s">
        <v>81</v>
      </c>
      <c r="K33" s="93">
        <v>1.276</v>
      </c>
      <c r="L33" s="94">
        <v>2801.37</v>
      </c>
      <c r="M33" s="92">
        <v>0.57679999999999998</v>
      </c>
      <c r="N33" s="94">
        <v>1615.83</v>
      </c>
      <c r="O33" s="94">
        <v>0</v>
      </c>
      <c r="P33" s="94">
        <v>194.97</v>
      </c>
      <c r="Q33" s="94">
        <v>130.03</v>
      </c>
      <c r="R33" s="94">
        <v>1940.83</v>
      </c>
      <c r="S33" s="92">
        <v>16.32</v>
      </c>
      <c r="T33" s="95"/>
    </row>
    <row r="34" spans="1:20" s="96" customFormat="1" ht="12.75" x14ac:dyDescent="0.2">
      <c r="A34" s="91"/>
      <c r="B34" s="84">
        <v>203</v>
      </c>
      <c r="C34" s="85" t="s">
        <v>40</v>
      </c>
      <c r="D34" s="92">
        <v>364.18</v>
      </c>
      <c r="E34" s="92">
        <v>1.0642</v>
      </c>
      <c r="F34" s="93">
        <v>1</v>
      </c>
      <c r="G34" s="93">
        <v>2.9049999999999998</v>
      </c>
      <c r="H34" s="93">
        <v>1</v>
      </c>
      <c r="I34" s="93">
        <v>1.113</v>
      </c>
      <c r="J34" s="86" t="s">
        <v>81</v>
      </c>
      <c r="K34" s="93">
        <v>1.7989999999999999</v>
      </c>
      <c r="L34" s="94">
        <v>2254.3000000000002</v>
      </c>
      <c r="M34" s="92">
        <v>0.57679999999999998</v>
      </c>
      <c r="N34" s="94">
        <v>1300.28</v>
      </c>
      <c r="O34" s="94">
        <v>0</v>
      </c>
      <c r="P34" s="94">
        <v>454.4</v>
      </c>
      <c r="Q34" s="94">
        <v>84.03</v>
      </c>
      <c r="R34" s="94">
        <v>1838.7099999999998</v>
      </c>
      <c r="S34" s="92">
        <v>13.13</v>
      </c>
      <c r="T34" s="95"/>
    </row>
    <row r="35" spans="1:20" s="96" customFormat="1" ht="12.75" x14ac:dyDescent="0.2">
      <c r="A35" s="91"/>
      <c r="B35" s="84">
        <v>79</v>
      </c>
      <c r="C35" s="85" t="s">
        <v>20</v>
      </c>
      <c r="D35" s="92">
        <v>364.18</v>
      </c>
      <c r="E35" s="92">
        <v>1.0640000000000001</v>
      </c>
      <c r="F35" s="93">
        <v>1</v>
      </c>
      <c r="G35" s="93">
        <v>4.0590000000000002</v>
      </c>
      <c r="H35" s="93">
        <v>1.2033</v>
      </c>
      <c r="I35" s="93">
        <v>1.113</v>
      </c>
      <c r="J35" s="86" t="s">
        <v>81</v>
      </c>
      <c r="K35" s="93">
        <v>1.2749999999999999</v>
      </c>
      <c r="L35" s="94">
        <v>2685.69</v>
      </c>
      <c r="M35" s="92">
        <v>0.57679999999999998</v>
      </c>
      <c r="N35" s="94">
        <v>1549.11</v>
      </c>
      <c r="O35" s="94">
        <v>261.72999999999979</v>
      </c>
      <c r="P35" s="94">
        <v>531.45000000000005</v>
      </c>
      <c r="Q35" s="94">
        <v>78.67</v>
      </c>
      <c r="R35" s="94">
        <v>2159.23</v>
      </c>
      <c r="S35" s="92">
        <v>13</v>
      </c>
      <c r="T35" s="95"/>
    </row>
    <row r="36" spans="1:20" s="96" customFormat="1" ht="12.75" x14ac:dyDescent="0.2">
      <c r="A36" s="91"/>
      <c r="B36" s="84">
        <v>115</v>
      </c>
      <c r="C36" s="85" t="s">
        <v>41</v>
      </c>
      <c r="D36" s="92">
        <v>364.18</v>
      </c>
      <c r="E36" s="92">
        <v>1.0348999999999999</v>
      </c>
      <c r="F36" s="93">
        <v>1</v>
      </c>
      <c r="G36" s="93">
        <v>3.194</v>
      </c>
      <c r="H36" s="93">
        <v>1</v>
      </c>
      <c r="I36" s="93">
        <v>1.04</v>
      </c>
      <c r="J36" s="86" t="s">
        <v>80</v>
      </c>
      <c r="K36" s="93">
        <v>1.772</v>
      </c>
      <c r="L36" s="94">
        <v>2218.4299999999998</v>
      </c>
      <c r="M36" s="92">
        <v>0.57679999999999998</v>
      </c>
      <c r="N36" s="94">
        <v>1279.5899999999999</v>
      </c>
      <c r="O36" s="94">
        <v>0</v>
      </c>
      <c r="P36" s="94">
        <v>666.09</v>
      </c>
      <c r="Q36" s="94">
        <v>62.06</v>
      </c>
      <c r="R36" s="94">
        <v>2007.7399999999998</v>
      </c>
      <c r="S36" s="92">
        <v>12.93</v>
      </c>
      <c r="T36" s="95"/>
    </row>
    <row r="37" spans="1:20" s="96" customFormat="1" ht="12.75" x14ac:dyDescent="0.2">
      <c r="A37" s="91"/>
      <c r="B37" s="84">
        <v>83</v>
      </c>
      <c r="C37" s="85" t="s">
        <v>42</v>
      </c>
      <c r="D37" s="92">
        <v>364.18</v>
      </c>
      <c r="E37" s="92">
        <v>1.0842000000000001</v>
      </c>
      <c r="F37" s="93">
        <v>1</v>
      </c>
      <c r="G37" s="93">
        <v>1.0469999999999999</v>
      </c>
      <c r="H37" s="93">
        <v>1</v>
      </c>
      <c r="I37" s="93">
        <v>1.04</v>
      </c>
      <c r="J37" s="86" t="s">
        <v>80</v>
      </c>
      <c r="K37" s="93">
        <v>1.276</v>
      </c>
      <c r="L37" s="94">
        <v>548.6</v>
      </c>
      <c r="M37" s="92">
        <v>0.57679999999999998</v>
      </c>
      <c r="N37" s="94">
        <v>316.43</v>
      </c>
      <c r="O37" s="94">
        <v>0</v>
      </c>
      <c r="P37" s="94">
        <v>889.41</v>
      </c>
      <c r="Q37" s="94">
        <v>107.02</v>
      </c>
      <c r="R37" s="94">
        <v>1312.86</v>
      </c>
      <c r="S37" s="92">
        <v>3.2</v>
      </c>
      <c r="T37" s="95"/>
    </row>
    <row r="38" spans="1:20" s="96" customFormat="1" ht="12.75" x14ac:dyDescent="0.2">
      <c r="A38" s="91"/>
      <c r="B38" s="84">
        <v>81</v>
      </c>
      <c r="C38" s="85" t="s">
        <v>43</v>
      </c>
      <c r="D38" s="92">
        <v>364.18</v>
      </c>
      <c r="E38" s="92">
        <v>1.0705</v>
      </c>
      <c r="F38" s="93">
        <v>1</v>
      </c>
      <c r="G38" s="93">
        <v>4.907</v>
      </c>
      <c r="H38" s="93">
        <v>1</v>
      </c>
      <c r="I38" s="93">
        <v>1.113</v>
      </c>
      <c r="J38" s="86" t="s">
        <v>81</v>
      </c>
      <c r="K38" s="93">
        <v>1.6419999999999999</v>
      </c>
      <c r="L38" s="94">
        <v>3496.13</v>
      </c>
      <c r="M38" s="92">
        <v>0.57679999999999998</v>
      </c>
      <c r="N38" s="94">
        <v>2016.57</v>
      </c>
      <c r="O38" s="94">
        <v>0</v>
      </c>
      <c r="P38" s="94">
        <v>674.64</v>
      </c>
      <c r="Q38" s="94">
        <v>118.64</v>
      </c>
      <c r="R38" s="94">
        <v>2809.85</v>
      </c>
      <c r="S38" s="92">
        <v>20.37</v>
      </c>
      <c r="T38" s="95"/>
    </row>
    <row r="39" spans="1:20" s="96" customFormat="1" ht="12.75" x14ac:dyDescent="0.2">
      <c r="A39" s="91"/>
      <c r="B39" s="84">
        <v>85</v>
      </c>
      <c r="C39" s="85" t="s">
        <v>23</v>
      </c>
      <c r="D39" s="92">
        <v>364.18</v>
      </c>
      <c r="E39" s="92">
        <v>1.0705</v>
      </c>
      <c r="F39" s="93">
        <v>1</v>
      </c>
      <c r="G39" s="93">
        <v>2.375</v>
      </c>
      <c r="H39" s="93">
        <v>1.9105000000000001</v>
      </c>
      <c r="I39" s="93">
        <v>1.113</v>
      </c>
      <c r="J39" s="86" t="s">
        <v>81</v>
      </c>
      <c r="K39" s="93">
        <v>1.7789999999999999</v>
      </c>
      <c r="L39" s="94">
        <v>3502.55</v>
      </c>
      <c r="M39" s="92">
        <v>0.57679999999999998</v>
      </c>
      <c r="N39" s="94">
        <v>2020.27</v>
      </c>
      <c r="O39" s="94">
        <v>962.81</v>
      </c>
      <c r="P39" s="94">
        <v>625.55999999999995</v>
      </c>
      <c r="Q39" s="94">
        <v>173.23</v>
      </c>
      <c r="R39" s="94">
        <v>2819.06</v>
      </c>
      <c r="S39" s="92">
        <v>10.68</v>
      </c>
      <c r="T39" s="95"/>
    </row>
    <row r="40" spans="1:20" s="96" customFormat="1" ht="12.75" x14ac:dyDescent="0.2">
      <c r="A40" s="91"/>
      <c r="B40" s="84">
        <v>87</v>
      </c>
      <c r="C40" s="85" t="s">
        <v>24</v>
      </c>
      <c r="D40" s="92">
        <v>364.18</v>
      </c>
      <c r="E40" s="92">
        <v>1.0721000000000001</v>
      </c>
      <c r="F40" s="93">
        <v>1</v>
      </c>
      <c r="G40" s="93">
        <v>2.8050000000000002</v>
      </c>
      <c r="H40" s="93">
        <v>1.2242</v>
      </c>
      <c r="I40" s="93">
        <v>1.113</v>
      </c>
      <c r="J40" s="86" t="s">
        <v>81</v>
      </c>
      <c r="K40" s="93">
        <v>1.2470000000000001</v>
      </c>
      <c r="L40" s="94">
        <v>1860.79</v>
      </c>
      <c r="M40" s="92">
        <v>0.57679999999999998</v>
      </c>
      <c r="N40" s="94">
        <v>1073.3</v>
      </c>
      <c r="O40" s="94">
        <v>196.55999999999995</v>
      </c>
      <c r="P40" s="94">
        <v>405.13</v>
      </c>
      <c r="Q40" s="94">
        <v>104.36</v>
      </c>
      <c r="R40" s="94">
        <v>1582.7899999999997</v>
      </c>
      <c r="S40" s="92">
        <v>8.86</v>
      </c>
      <c r="T40" s="95"/>
    </row>
    <row r="41" spans="1:20" s="96" customFormat="1" ht="12.75" x14ac:dyDescent="0.2">
      <c r="A41" s="91"/>
      <c r="B41" s="84">
        <v>29</v>
      </c>
      <c r="C41" s="85" t="s">
        <v>10</v>
      </c>
      <c r="D41" s="92">
        <v>364.18</v>
      </c>
      <c r="E41" s="92">
        <v>0.93910000000000005</v>
      </c>
      <c r="F41" s="93">
        <v>1</v>
      </c>
      <c r="G41" s="93">
        <v>2.911</v>
      </c>
      <c r="H41" s="93">
        <v>1.3254999999999999</v>
      </c>
      <c r="I41" s="93">
        <v>1</v>
      </c>
      <c r="J41" s="87"/>
      <c r="K41" s="93">
        <v>1.278</v>
      </c>
      <c r="L41" s="94">
        <v>1686.48</v>
      </c>
      <c r="M41" s="92">
        <v>0.57679999999999998</v>
      </c>
      <c r="N41" s="94">
        <v>972.76</v>
      </c>
      <c r="O41" s="94">
        <v>238.88</v>
      </c>
      <c r="P41" s="94">
        <v>171.18</v>
      </c>
      <c r="Q41" s="94">
        <v>89.64</v>
      </c>
      <c r="R41" s="94">
        <v>1233.5800000000002</v>
      </c>
      <c r="S41" s="92">
        <v>7.41</v>
      </c>
      <c r="T41" s="95"/>
    </row>
    <row r="42" spans="1:20" s="96" customFormat="1" ht="12.75" x14ac:dyDescent="0.2">
      <c r="A42" s="91"/>
      <c r="B42" s="88">
        <v>140</v>
      </c>
      <c r="C42" s="89" t="s">
        <v>8</v>
      </c>
      <c r="D42" s="92">
        <v>364.18</v>
      </c>
      <c r="E42" s="92">
        <v>1.0971</v>
      </c>
      <c r="F42" s="93">
        <v>1</v>
      </c>
      <c r="G42" s="97">
        <v>1.1240000000000001</v>
      </c>
      <c r="H42" s="93">
        <v>1.4219999999999999</v>
      </c>
      <c r="I42" s="93">
        <v>1</v>
      </c>
      <c r="J42" s="87"/>
      <c r="K42" s="93">
        <v>1.278</v>
      </c>
      <c r="L42" s="94">
        <v>816.13</v>
      </c>
      <c r="M42" s="92">
        <v>0.57679999999999998</v>
      </c>
      <c r="N42" s="94">
        <v>470.74</v>
      </c>
      <c r="O42" s="94">
        <v>139.69999999999999</v>
      </c>
      <c r="P42" s="94">
        <v>511.93</v>
      </c>
      <c r="Q42" s="94">
        <v>33.799999999999997</v>
      </c>
      <c r="R42" s="94">
        <v>1016.47</v>
      </c>
      <c r="S42" s="92">
        <v>3.34</v>
      </c>
      <c r="T42" s="95"/>
    </row>
    <row r="43" spans="1:20" s="96" customFormat="1" ht="12.75" x14ac:dyDescent="0.2">
      <c r="A43" s="91"/>
      <c r="B43" s="84">
        <v>49</v>
      </c>
      <c r="C43" s="85" t="s">
        <v>7</v>
      </c>
      <c r="D43" s="92">
        <v>364.18</v>
      </c>
      <c r="E43" s="92">
        <v>0.90149999999999997</v>
      </c>
      <c r="F43" s="93">
        <v>1</v>
      </c>
      <c r="G43" s="93">
        <v>1.139</v>
      </c>
      <c r="H43" s="93">
        <v>1.5067999999999999</v>
      </c>
      <c r="I43" s="93">
        <v>1</v>
      </c>
      <c r="J43" s="87"/>
      <c r="K43" s="93">
        <v>1.278</v>
      </c>
      <c r="L43" s="94">
        <v>720.1</v>
      </c>
      <c r="M43" s="92">
        <v>0.57679999999999998</v>
      </c>
      <c r="N43" s="94">
        <v>415.35</v>
      </c>
      <c r="O43" s="94">
        <v>139.70000000000005</v>
      </c>
      <c r="P43" s="94">
        <v>184.58</v>
      </c>
      <c r="Q43" s="94">
        <v>68.77</v>
      </c>
      <c r="R43" s="94">
        <v>668.7</v>
      </c>
      <c r="S43" s="92">
        <v>2.78</v>
      </c>
      <c r="T43" s="95"/>
    </row>
    <row r="44" spans="1:20" s="96" customFormat="1" ht="12.75" x14ac:dyDescent="0.2">
      <c r="A44" s="91"/>
      <c r="B44" s="84">
        <v>133</v>
      </c>
      <c r="C44" s="85" t="s">
        <v>3</v>
      </c>
      <c r="D44" s="92">
        <v>364.18</v>
      </c>
      <c r="E44" s="92">
        <v>1.6632</v>
      </c>
      <c r="F44" s="93">
        <v>1</v>
      </c>
      <c r="G44" s="93">
        <v>1.792</v>
      </c>
      <c r="H44" s="93">
        <v>2.1932999999999998</v>
      </c>
      <c r="I44" s="93">
        <v>1</v>
      </c>
      <c r="J44" s="90"/>
      <c r="K44" s="93">
        <v>1.278</v>
      </c>
      <c r="L44" s="94">
        <v>3042.48</v>
      </c>
      <c r="M44" s="92">
        <v>0.57679999999999998</v>
      </c>
      <c r="N44" s="94">
        <v>1754.9</v>
      </c>
      <c r="O44" s="94">
        <v>954.78000000000009</v>
      </c>
      <c r="P44" s="94">
        <v>1206.03</v>
      </c>
      <c r="Q44" s="94">
        <v>76.27</v>
      </c>
      <c r="R44" s="94">
        <v>3037.2000000000003</v>
      </c>
      <c r="S44" s="92">
        <v>8.08</v>
      </c>
      <c r="T44" s="95"/>
    </row>
    <row r="45" spans="1:20" s="96" customFormat="1" ht="12.75" x14ac:dyDescent="0.2">
      <c r="A45" s="91"/>
      <c r="B45" s="84">
        <v>135</v>
      </c>
      <c r="C45" s="85" t="s">
        <v>4</v>
      </c>
      <c r="D45" s="92">
        <v>364.18</v>
      </c>
      <c r="E45" s="92">
        <v>1.6805000000000001</v>
      </c>
      <c r="F45" s="93">
        <v>1</v>
      </c>
      <c r="G45" s="93">
        <v>1.8260000000000001</v>
      </c>
      <c r="H45" s="93">
        <v>1.4783999999999999</v>
      </c>
      <c r="I45" s="93">
        <v>1</v>
      </c>
      <c r="J45" s="87"/>
      <c r="K45" s="93">
        <v>1.278</v>
      </c>
      <c r="L45" s="94">
        <v>2111.44</v>
      </c>
      <c r="M45" s="92">
        <v>0.57679999999999998</v>
      </c>
      <c r="N45" s="94">
        <v>1217.8800000000001</v>
      </c>
      <c r="O45" s="94">
        <v>394.10000000000014</v>
      </c>
      <c r="P45" s="94">
        <v>166.08</v>
      </c>
      <c r="Q45" s="94">
        <v>17.11</v>
      </c>
      <c r="R45" s="94">
        <v>1401.07</v>
      </c>
      <c r="S45" s="92">
        <v>8.32</v>
      </c>
      <c r="T45" s="95"/>
    </row>
    <row r="46" spans="1:20" s="96" customFormat="1" ht="12.75" x14ac:dyDescent="0.2">
      <c r="B46" s="84">
        <v>33</v>
      </c>
      <c r="C46" s="85" t="s">
        <v>9</v>
      </c>
      <c r="D46" s="92">
        <v>364.18</v>
      </c>
      <c r="E46" s="92">
        <v>0.91830000000000001</v>
      </c>
      <c r="F46" s="93">
        <v>1</v>
      </c>
      <c r="G46" s="93">
        <v>1.978</v>
      </c>
      <c r="H46" s="93">
        <v>1.3918999999999999</v>
      </c>
      <c r="I46" s="93">
        <v>1</v>
      </c>
      <c r="J46" s="87"/>
      <c r="K46" s="93">
        <v>1.278</v>
      </c>
      <c r="L46" s="94">
        <v>1176.7</v>
      </c>
      <c r="M46" s="92">
        <v>0.57679999999999998</v>
      </c>
      <c r="N46" s="94">
        <v>678.72</v>
      </c>
      <c r="O46" s="94">
        <v>191.10000000000002</v>
      </c>
      <c r="P46" s="94">
        <v>1098.0999999999999</v>
      </c>
      <c r="Q46" s="94">
        <v>70.03</v>
      </c>
      <c r="R46" s="94">
        <v>1846.85</v>
      </c>
      <c r="S46" s="92">
        <v>4.93</v>
      </c>
      <c r="T46" s="95"/>
    </row>
    <row r="47" spans="1:20" s="65" customFormat="1" x14ac:dyDescent="0.25">
      <c r="T47" s="70"/>
    </row>
  </sheetData>
  <mergeCells count="18">
    <mergeCell ref="S20:S21"/>
    <mergeCell ref="H20:H21"/>
    <mergeCell ref="L20:L21"/>
    <mergeCell ref="M20:M21"/>
    <mergeCell ref="N20:N21"/>
    <mergeCell ref="P20:P21"/>
    <mergeCell ref="Q20:Q21"/>
    <mergeCell ref="R20:R21"/>
    <mergeCell ref="B18:R18"/>
    <mergeCell ref="B20:B21"/>
    <mergeCell ref="C20:C21"/>
    <mergeCell ref="D20:D21"/>
    <mergeCell ref="E20:E21"/>
    <mergeCell ref="F20:F21"/>
    <mergeCell ref="G20:G21"/>
    <mergeCell ref="I20:I21"/>
    <mergeCell ref="J20:J21"/>
    <mergeCell ref="K20:K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вариант -40т.р</vt:lpstr>
      <vt:lpstr>Приложение № 1</vt:lpstr>
      <vt:lpstr>Приложение № 2</vt:lpstr>
      <vt:lpstr>'Приложение №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2023-12-19T07:03:43Z</dcterms:modified>
</cp:coreProperties>
</file>